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C7AB" lockStructure="1"/>
  <bookViews>
    <workbookView xWindow="240" yWindow="4545" windowWidth="14805" windowHeight="3570"/>
  </bookViews>
  <sheets>
    <sheet name="Результаты по школам" sheetId="1" r:id="rId1"/>
    <sheet name="Условия по школам" sheetId="2" r:id="rId2"/>
    <sheet name="Развитие по школам" sheetId="3" r:id="rId3"/>
  </sheets>
  <calcPr calcId="145621"/>
</workbook>
</file>

<file path=xl/calcChain.xml><?xml version="1.0" encoding="utf-8"?>
<calcChain xmlns="http://schemas.openxmlformats.org/spreadsheetml/2006/main">
  <c r="M31" i="1" l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L31" i="1"/>
  <c r="L6" i="1" l="1"/>
  <c r="M68" i="1" l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L68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L5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L12" i="1"/>
  <c r="M11" i="1" l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L11" i="1"/>
  <c r="M17" i="1" l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L17" i="1"/>
  <c r="M32" i="2" l="1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L32" i="2"/>
  <c r="M38" i="2" l="1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L38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L30" i="2"/>
  <c r="M27" i="1" l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M26" i="1"/>
  <c r="L27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L26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L25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L21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L20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L19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M39" i="3" l="1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L39" i="3"/>
  <c r="M62" i="3" l="1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L62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L58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L57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L56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L50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C44" i="3"/>
  <c r="BD44" i="3"/>
  <c r="BE44" i="3"/>
  <c r="BF44" i="3"/>
  <c r="BG44" i="3"/>
  <c r="BH44" i="3"/>
  <c r="BI44" i="3"/>
  <c r="BJ44" i="3"/>
  <c r="BK44" i="3"/>
  <c r="BB44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L40" i="3"/>
  <c r="BK39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L38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L34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L33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L32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L28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L24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L23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L22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L17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L16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L12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L11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L10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L5" i="3"/>
  <c r="L4" i="3" s="1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AE4" i="3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L53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L51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L49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L55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L28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L26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L24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L22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L18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L16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L14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L12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L8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L6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L4" i="2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L51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L49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L47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L43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L42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L41" i="1"/>
  <c r="M37" i="1" l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L37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L36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L35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L60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L53" i="1"/>
  <c r="M40" i="2" l="1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L40" i="2"/>
  <c r="M8" i="1" l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L8" i="1"/>
</calcChain>
</file>

<file path=xl/comments1.xml><?xml version="1.0" encoding="utf-8"?>
<comments xmlns="http://schemas.openxmlformats.org/spreadsheetml/2006/main">
  <authors>
    <author>Автор</author>
  </authors>
  <commentList>
    <comment ref="J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Октябрьский район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Фрунзенский район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Ленинский район
</t>
        </r>
      </text>
    </comment>
    <comment ref="T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Советский район
</t>
        </r>
      </text>
    </comment>
  </commentList>
</comments>
</file>

<file path=xl/sharedStrings.xml><?xml version="1.0" encoding="utf-8"?>
<sst xmlns="http://schemas.openxmlformats.org/spreadsheetml/2006/main" count="728" uniqueCount="309">
  <si>
    <t>Показатель</t>
  </si>
  <si>
    <t>Критерии</t>
  </si>
  <si>
    <t>Формула расчета по данному критерию</t>
  </si>
  <si>
    <t>Срок</t>
  </si>
  <si>
    <t>Уровень сбора информации</t>
  </si>
  <si>
    <t>Оценка измерения результата образовательного учреждения</t>
  </si>
  <si>
    <t>Средний показатель</t>
  </si>
  <si>
    <t xml:space="preserve">Уровень оценки эффективности руководителя </t>
  </si>
  <si>
    <t>Уровень образовательного учреждения</t>
  </si>
  <si>
    <t>Уровень муниципалитета</t>
  </si>
  <si>
    <t>ВСОШ</t>
  </si>
  <si>
    <t>по России</t>
  </si>
  <si>
    <t>по региону</t>
  </si>
  <si>
    <t>Доля подростков, совершивших общественно-опасные деяния и преступления</t>
  </si>
  <si>
    <t>Количество подростков, совершивших общественно-опасные деяния и преступления/ Общее количество учащихся *100</t>
  </si>
  <si>
    <t>01.06</t>
  </si>
  <si>
    <t>Х</t>
  </si>
  <si>
    <t>Балл</t>
  </si>
  <si>
    <t>%</t>
  </si>
  <si>
    <t>Доля  участия учреждения в  спартакиаде школьников</t>
  </si>
  <si>
    <t>Количество видов спорта городской спартакиады школьников, в которых приняло участие учреждение/ Общее количество видов спорта*100</t>
  </si>
  <si>
    <t>муниципальный</t>
  </si>
  <si>
    <t>Доля видов спорта, в которых учреждение заняло призовые места   в городской спартакиаде школьников</t>
  </si>
  <si>
    <t>Виды спорта, в которых победило учреждение /Общее количество видов спорта, в которых приняло участие учреждение *100</t>
  </si>
  <si>
    <t>чел.</t>
  </si>
  <si>
    <t>Внеурочная занятость учащихся</t>
  </si>
  <si>
    <t>Доля учащихся, занятых внеурочной деятельностью (всего)</t>
  </si>
  <si>
    <t>Количество учащихся, занятых внеурочной деятельностью/общее количество учащихся*100</t>
  </si>
  <si>
    <t>Внеучебные достижения</t>
  </si>
  <si>
    <t>Доля участия детей в конкурсах различной направленности</t>
  </si>
  <si>
    <t>Городской</t>
  </si>
  <si>
    <t>Региональный</t>
  </si>
  <si>
    <t>Всероссийский</t>
  </si>
  <si>
    <t>Доля побед детей в конкурсах различной направленности</t>
  </si>
  <si>
    <t>Всероссийский (Международный)</t>
  </si>
  <si>
    <t>Доля учащихся, участвовавших в ВОШ</t>
  </si>
  <si>
    <t>Количество детей, принявших участие в ВОШ/ Общее количество учащихся 7-х - 11-х классов*100</t>
  </si>
  <si>
    <t>Муниципальный</t>
  </si>
  <si>
    <t>кол-во</t>
  </si>
  <si>
    <t>Доля учащихся, занявших призовое место в ВОШ</t>
  </si>
  <si>
    <t>Общественное признание достижений учащихся :  муниципальный региональный  всероссийский</t>
  </si>
  <si>
    <t>1 б - за каждый грант</t>
  </si>
  <si>
    <t>Качество учебных достижений</t>
  </si>
  <si>
    <t>Доля выпускников муниципальных общеобразовательных учреждений, не получивших аттестат о среднем (полном) образовании</t>
  </si>
  <si>
    <t>Количество выпускников муниципальных общеобразовательных учреждений / Общее количество выпускников   11-х классов * 100</t>
  </si>
  <si>
    <t>Минус 0,5 б - за каждого</t>
  </si>
  <si>
    <t>Качество знаний учащихся по усвоению стандартов</t>
  </si>
  <si>
    <t>Количество учащихся, закончивших обучение на "4" и "5" / Общее количество учащихся * 100%</t>
  </si>
  <si>
    <t>всего, %</t>
  </si>
  <si>
    <t>I ступень</t>
  </si>
  <si>
    <t>II ступень</t>
  </si>
  <si>
    <t>III ступень</t>
  </si>
  <si>
    <t>Средний балл по ЕГЭ (русский язык, 11 класс)</t>
  </si>
  <si>
    <t>Случаи травматизма с детьми и взрослыми во время учебно-воспитательного процесса</t>
  </si>
  <si>
    <t>Количество случаев травматизма в образовательных учреждениях с участием детей и взрослых / Общая численность детей и взрослых * 100%</t>
  </si>
  <si>
    <t>минус 0,5 б за каждый случай травматизма</t>
  </si>
  <si>
    <t>чел. (дети)</t>
  </si>
  <si>
    <t>чел. (взр.)</t>
  </si>
  <si>
    <t>Доля детей, имеющих отклонения в здоровье</t>
  </si>
  <si>
    <t>Количество детей данной группы здоровья / Общее количество детей * 100%</t>
  </si>
  <si>
    <t>1 группа здоровья</t>
  </si>
  <si>
    <t>2 группа здоровья</t>
  </si>
  <si>
    <t>3 группа здоровья</t>
  </si>
  <si>
    <t>4 группа здоровья</t>
  </si>
  <si>
    <t>5 группа здоровья</t>
  </si>
  <si>
    <t>Количество детей, победителей в  конкурсах / Общее количество детей, принявших участие в ВОШ * 100</t>
  </si>
  <si>
    <t>2.1. Качество кадрового обеспечения</t>
  </si>
  <si>
    <t xml:space="preserve">Доля педагогов, имеющих квалификационные категории </t>
  </si>
  <si>
    <t>Количество педагогов, имеющих категории / Общее количество педагогов * 100%</t>
  </si>
  <si>
    <t>01.09.</t>
  </si>
  <si>
    <t>Количество педагогов до 30 лет/  Общее количество педагогов * 100%</t>
  </si>
  <si>
    <t xml:space="preserve">Доля руководящих работников, в том числе руководителей, имеющих образование «Менеджер» </t>
  </si>
  <si>
    <t>Количество руководящих работников , имеющих образование «Менеджер» / количество руководящих работников * 100%</t>
  </si>
  <si>
    <t>01.06.</t>
  </si>
  <si>
    <t>2 б - наличие образования у директора</t>
  </si>
  <si>
    <t>директора</t>
  </si>
  <si>
    <t>Доля педагогов, прошедших курсы повышения квалификации в прошедшем году (108 часов и более)</t>
  </si>
  <si>
    <t>Количество педагогов прошедших курсы повышения квалификации в прошедшем году / Общее количество педагогов* 100%</t>
  </si>
  <si>
    <t xml:space="preserve">Доля педагогов, обучившихся  в межкурсовой период на базе МЦ </t>
  </si>
  <si>
    <t>Количество педагогов, обучившихся в межкурсовой период/ Общее количество педагогов *100</t>
  </si>
  <si>
    <t>1б 10% до 20,0% 2б более 20,1%</t>
  </si>
  <si>
    <t>01.01.
01.06.</t>
  </si>
  <si>
    <t>Доля педагогов и  административных работников, применяющих ИКТ в профессиональной деятельности</t>
  </si>
  <si>
    <t>Количество педагогов и  административных работников, применяющих ИКТ в профессиональной деятельности/ Общее число работников (педагоги+админ. работники)  ОУ * 100</t>
  </si>
  <si>
    <t>2б -100%</t>
  </si>
  <si>
    <t>наличие</t>
  </si>
  <si>
    <t>15.06.</t>
  </si>
  <si>
    <t xml:space="preserve">1б до 10,0%                                2б от 10,1 до 20,0%                  3б от 20,1%      </t>
  </si>
  <si>
    <t>Доля образовательных учреждений, принятых надзорными органами  к началу учебного года без штрафных санкций</t>
  </si>
  <si>
    <t>Количество ОУ, принятых надзорными органами без штрафных санкций/ Общее количество ОУ * 100</t>
  </si>
  <si>
    <t>05.09.</t>
  </si>
  <si>
    <t>5б - 100%</t>
  </si>
  <si>
    <t>01.09</t>
  </si>
  <si>
    <t>5 б за отсутствие предписаний</t>
  </si>
  <si>
    <t>Выполнение муниципального задания</t>
  </si>
  <si>
    <t>Объем выполненных показателей / Общее число показателей * 100</t>
  </si>
  <si>
    <t>15.02</t>
  </si>
  <si>
    <t>10б - 100%, 5 б от 99% -80%</t>
  </si>
  <si>
    <t>Обоснованные жалобы</t>
  </si>
  <si>
    <t>Количество обоснованных жалоб в течение года</t>
  </si>
  <si>
    <t xml:space="preserve">              кол-во</t>
  </si>
  <si>
    <t>3. Инновациовационный процесс</t>
  </si>
  <si>
    <t>Оценка измерения результата  деятельности образовательного учреждения</t>
  </si>
  <si>
    <t>Уровень руководителя</t>
  </si>
  <si>
    <t>Уроввень образовательного учреждения</t>
  </si>
  <si>
    <t>Качество конкурсной деятельности</t>
  </si>
  <si>
    <t>3.1. Представление педагогического опыта</t>
  </si>
  <si>
    <t>Количество педагогов, принявших участие в  профессиональных конкурсах / общее количество педагогов * 100</t>
  </si>
  <si>
    <t xml:space="preserve">Балл </t>
  </si>
  <si>
    <t xml:space="preserve">Региональный </t>
  </si>
  <si>
    <t xml:space="preserve">Всероссийский </t>
  </si>
  <si>
    <t xml:space="preserve">Качество участия педагогов в  очных профессиональных конкурсах </t>
  </si>
  <si>
    <t>Количество педагогов, победителей в очных профессиональных конкурсах / количество педагогов, принявших участие в городских очных профессиональных конкурсах * 100</t>
  </si>
  <si>
    <t xml:space="preserve">Качество участия педагогов в  заочных профессиональных конкурсах </t>
  </si>
  <si>
    <t>Количество педагогов, победителей в заочных профессиональных конкурсах / количество педагогов, принявших участие в городских заочных профессиональных конкурсах * 100</t>
  </si>
  <si>
    <t xml:space="preserve">Количество педагогов-грантообладателей </t>
  </si>
  <si>
    <t>Количество педагогов, получивших гранты, чел.</t>
  </si>
  <si>
    <t>Количество педагогов, принявших участие в  предоставление опыта работы (очное ваыступление) / общее количество педагогов * 100%</t>
  </si>
  <si>
    <t>Количество педагогов, принявших участие в  предоставление опыта работы (статья) / общее количество педагогов * 100%</t>
  </si>
  <si>
    <t>Городской уровень</t>
  </si>
  <si>
    <t>Качество инновационой деятельности</t>
  </si>
  <si>
    <t>3.2. Участие в инновационной деятельности</t>
  </si>
  <si>
    <t>Количество учреждений , имеющих статус муниципальной опорной площадки (МОП), муниципальной экспериментальной площадки (МЭП) / Общее количество учреждений * 100%</t>
  </si>
  <si>
    <t>1б Муниципальный уровень,                               2б Региональный уровнь,                                3б Федеральный</t>
  </si>
  <si>
    <t>Всероссийский уровень</t>
  </si>
  <si>
    <t>Доля педагогических работников, имеющих собственный сайт или сайт класса</t>
  </si>
  <si>
    <t>Количество пед. работников, имеющие сайт/общее количество пед.  работников учреждения *100</t>
  </si>
  <si>
    <t>Балл ЕГЭ</t>
  </si>
  <si>
    <t>Доля ОУ, в которых отсутствуют предписания надзорных органов</t>
  </si>
  <si>
    <t>100</t>
  </si>
  <si>
    <t>Ожидаемые результаты по Ивановской обл.</t>
  </si>
  <si>
    <t>Муниципальный уровень</t>
  </si>
  <si>
    <t>Региональный уровень</t>
  </si>
  <si>
    <t>84.2</t>
  </si>
  <si>
    <t>Охват детей горячим питанием</t>
  </si>
  <si>
    <t>Количество учащихся в  лагерях с дневным пребыванием / Общая численность учащихся * 100</t>
  </si>
  <si>
    <t>Количество учащихся в  лагерях труда и отдыха / Общая численность учащихся * 100</t>
  </si>
  <si>
    <t>Доля детей занимающихся во 2 смену</t>
  </si>
  <si>
    <t xml:space="preserve">1б до 10,0%                                2б от 10,1 до 20,0%                  3б от 20,1%   </t>
  </si>
  <si>
    <t>Количество детей обучающихся во 2 смену / Общая численность учащихся * 100</t>
  </si>
  <si>
    <t xml:space="preserve">Количество учащихся / Общая число компьютеров </t>
  </si>
  <si>
    <t>Численность учащихся на 1 компьютер</t>
  </si>
  <si>
    <t xml:space="preserve">Количество учащихся / Общая число компьютеров используемых в учебно-воспитательном процессе  </t>
  </si>
  <si>
    <t xml:space="preserve">Среднее значение количества баллов итоговой аттестации (ГИА): </t>
  </si>
  <si>
    <t>русский язык</t>
  </si>
  <si>
    <t>математика</t>
  </si>
  <si>
    <t>Балл ГИА</t>
  </si>
  <si>
    <t xml:space="preserve">Суммарная отметка по ЕГЭ, полученная учащимися (русский язык) / Общее количество сдававших ЕГЭ по русскому языку </t>
  </si>
  <si>
    <t>Суммарная отметка по ЕГЭ, полученная учащимися по математике профильного уровня / Число детей сдававших ЕГЭ по математике профильного уровня</t>
  </si>
  <si>
    <t>Сумма оценок, полученных выпускниками по ЕГЭ по математике (базовый уровень)/ численность выпускников сдававших ЕГЭ по математике на базовом уровне</t>
  </si>
  <si>
    <t>средняя оценка</t>
  </si>
  <si>
    <t>х</t>
  </si>
  <si>
    <t>Суммарная отметка по ГИА, полученная учащимися по русскому языку (математика) / Общее количество сдававших ГИА по русскому языку (математика)</t>
  </si>
  <si>
    <t>ед.</t>
  </si>
  <si>
    <t>Доля выпускников, не преодолевших минимальную шкалу баллов (по совокупности всех предметов профильного уровня)</t>
  </si>
  <si>
    <t>0,4</t>
  </si>
  <si>
    <t>Коэффициент участия выпускников в экзаменах по профильным предметам</t>
  </si>
  <si>
    <t>Фактически сданные человеко-экзамены по профильным предметам / Суммарное максимально возможное число человеко-экзаменов по профильным предметам</t>
  </si>
  <si>
    <t>3,3</t>
  </si>
  <si>
    <t>1,5</t>
  </si>
  <si>
    <t>Участие образовательных учреждений в конкурсах на муниципальном, региональном и всероссийском уровнях</t>
  </si>
  <si>
    <t>Качество участия образовательных учреждений в конкурсах на муниципальном, региональном и всероссийском уровнях</t>
  </si>
  <si>
    <t>Количество учреждений, в которых отсутствуют предписания надзорных органов / Общее количество ОУ * 100</t>
  </si>
  <si>
    <t>0,5 б. до 49,9%, 1б. - более 50,0%</t>
  </si>
  <si>
    <t>Доля детей в  лагерях с дневным пребыванием</t>
  </si>
  <si>
    <t>Доля детей в  лагерях труда и отдыха (профильные)</t>
  </si>
  <si>
    <t>Направление</t>
  </si>
  <si>
    <t>Эффективность управленческой деятельности</t>
  </si>
  <si>
    <t>Численность педагогов на 1 компьютер, подключенный к сети интернет</t>
  </si>
  <si>
    <t xml:space="preserve">Средний балл по ЕГЭ (математика профильный уровень), </t>
  </si>
  <si>
    <t>минус 3б за каждый случай обоснованной жалобы</t>
  </si>
  <si>
    <t xml:space="preserve">Минус 0,5 б - за каждого выпускника, не получившего </t>
  </si>
  <si>
    <t xml:space="preserve">На всероссийском уровне: 1б за каждого участника </t>
  </si>
  <si>
    <t>На региональном уровне:          1б до 20,0%, 2б до 29.9%, 3б 30,0% и более</t>
  </si>
  <si>
    <t>На городском уровне:                1 б - 15,0% ;
         2 б - до 25,0%;
        3 б - 25,1 % и более;</t>
  </si>
  <si>
    <t>На всероссийском уровне:       1б за каждого победителя</t>
  </si>
  <si>
    <t>Преодоление асоциального поведения детьми и подростками</t>
  </si>
  <si>
    <t>Занятость детей спортом</t>
  </si>
  <si>
    <t>Доступность образовательных услуг</t>
  </si>
  <si>
    <t>Ресурсное обеспечение</t>
  </si>
  <si>
    <t>Муниципальный уровень 0,3 б за каждое участие</t>
  </si>
  <si>
    <t>Региональный уровень     0,4  за каждое участие</t>
  </si>
  <si>
    <t>Всероссийский уровень   0,5 за каждое участие</t>
  </si>
  <si>
    <t>Муниципальный уровень   1 б  за победу</t>
  </si>
  <si>
    <t>Региональный уровень         2 б за победу</t>
  </si>
  <si>
    <t>Всероссийский уровень      3 б за победу</t>
  </si>
  <si>
    <t xml:space="preserve">Количество участия учреждений в конкурсах </t>
  </si>
  <si>
    <t>Количество побед учреждений в конкурсах</t>
  </si>
  <si>
    <t xml:space="preserve">Муниципальный уровень:0,5 б - до 5,0%;
1 б - до 10,0 %;
1,5 б - 10, 1 % и более; </t>
  </si>
  <si>
    <t xml:space="preserve">Региональный уровень: 1 б до 2,0%, 1,5 б более 2,1%, </t>
  </si>
  <si>
    <t>Всероссийский уровень 2 б - 3,0 % и более</t>
  </si>
  <si>
    <t xml:space="preserve">Муниципальный уровень:1б - до 15,0%;
2 б - 15,1 % и более ; </t>
  </si>
  <si>
    <t xml:space="preserve">Региональный уровень: 1б до 30, 0 %, 2 б 30,1% и более, </t>
  </si>
  <si>
    <t>Всероссийский уровень 3 б - 20% и более</t>
  </si>
  <si>
    <t xml:space="preserve">Муниципальный уровень 0,5 б - до 10, 0 %, 1б до 15,0 %, 1,5 б 15,1 % и более, </t>
  </si>
  <si>
    <t xml:space="preserve"> Региональный уровень 1б - до 5,0 %, 1,5б 5,1 % и более,</t>
  </si>
  <si>
    <t>Всероссийский уровень 2б 5,0 % и более</t>
  </si>
  <si>
    <t>Доля детей, сдавших ЕГЭ по математике (только на базовом уровне)</t>
  </si>
  <si>
    <t>Численность учащихся, сдававших ЕГЭ по математике на базовом уровне/ Численность выпускников *100</t>
  </si>
  <si>
    <t>Число учащихся, не преодолевших минимальную шкалу баллов / число учащихся, сдававших предметы на профильном уровне (по совокупности всех предметов) *100</t>
  </si>
  <si>
    <t>Доля учащихся, углубленно изучающие отдельные предметы</t>
  </si>
  <si>
    <t>Количество учащихся, углубленно изучающие отдельные предметы /Общая численность учащихся * 100</t>
  </si>
  <si>
    <t xml:space="preserve">Количество учащихся, не освоившие государственный стандарт / Общее количество учащихся *100 </t>
  </si>
  <si>
    <t>На региональном уровне:          1б до 25,0 % , 2б до 49,9%, 3б 50,0 % и более</t>
  </si>
  <si>
    <t xml:space="preserve">Муниципальный уровень 0,5 б - до 10, 0 %, 1б до 15,0 %, 1,5 б -15,1 % и более, </t>
  </si>
  <si>
    <t>2 б от 15,0% и более</t>
  </si>
  <si>
    <t>Кол-во педагогов / Общее количество компьютеров подключенных к сети интерне</t>
  </si>
  <si>
    <t>0,5 б за наличие</t>
  </si>
  <si>
    <t>1 б за наличие</t>
  </si>
  <si>
    <t>Электронная столовая</t>
  </si>
  <si>
    <t>2.2. Качество материально-технического обеспечения</t>
  </si>
  <si>
    <t>Количество образовательных учреждении, в которых создана электронная столовая/Общее количество ОУ*100</t>
  </si>
  <si>
    <t>Количество образовательных учреждении, в которых реализуется проект "Доступная среда"/Общее количество ОУ*100</t>
  </si>
  <si>
    <t>Наличие</t>
  </si>
  <si>
    <t>Количество ОУ, принятых  без замечаний и имеющих высокую оценку надзорных органов/ Общее количество ОУ * 100</t>
  </si>
  <si>
    <t>Учреждения,имеющие статус опорной площадки, инновационных, пилотных площадок</t>
  </si>
  <si>
    <t>балл</t>
  </si>
  <si>
    <t>региональный</t>
  </si>
  <si>
    <t>Доля выпускников, сдававших экзамены по выбору из числа профильных предметов</t>
  </si>
  <si>
    <t>Количество учащихся 11-х классов, сдаваших экзамены по выбору из числа профильных предметов/Общее число учащихся 11-х классов, обучающихся в профильных классах</t>
  </si>
  <si>
    <t>Количество учащихся 11-классов, набравших наивысший бал по профильным предметам (80-100)/число учащихся, сдававших профильные предметы</t>
  </si>
  <si>
    <t>Количество учащихся, получивших гранты (премии), чел.</t>
  </si>
  <si>
    <t>2.5 Эффективность создания здоровьесберегающих технологий</t>
  </si>
  <si>
    <t>Электронная проходная</t>
  </si>
  <si>
    <t>Количество образовательных учреждении, в которых создана Электронная проходная"/Общее количество ОУ*100</t>
  </si>
  <si>
    <t>44</t>
  </si>
  <si>
    <t>Представление опыта работы педагогов - очное выступление (подтверждаемых сертификатом)</t>
  </si>
  <si>
    <t xml:space="preserve">Представление опыта работы педагогов - статья в печатном издании </t>
  </si>
  <si>
    <t>Создание доступной среды</t>
  </si>
  <si>
    <t xml:space="preserve">2.3. Соблюдение нормативно-правовых норм    </t>
  </si>
  <si>
    <t>кол-во побед</t>
  </si>
  <si>
    <t xml:space="preserve">Средняя оценка ЕГЭ, полученная выпусниками по математике </t>
  </si>
  <si>
    <t>Доля учащихся, набравших свыше 80 баллов по профильным предметам</t>
  </si>
  <si>
    <t>2. Мониторинг УСЛОВИЙ</t>
  </si>
  <si>
    <t>Ответственный</t>
  </si>
  <si>
    <t>Игнатенко Г.В.</t>
  </si>
  <si>
    <t>Балашова Е.Ю.</t>
  </si>
  <si>
    <t>Жадан И.Н.</t>
  </si>
  <si>
    <t>Чистякова О.А.</t>
  </si>
  <si>
    <t>Жадан И.Н., Чистякова О.А.</t>
  </si>
  <si>
    <t>Громова Т.А.</t>
  </si>
  <si>
    <t>Губа Г.В.</t>
  </si>
  <si>
    <t>Лебедева Е.А.</t>
  </si>
  <si>
    <t>Белышев И.С.</t>
  </si>
  <si>
    <t>Ниткина Н.А., Громова Т.А., Чистякова О.А.</t>
  </si>
  <si>
    <t>Сорокина Н.В.</t>
  </si>
  <si>
    <t>Гуляева Е.В.</t>
  </si>
  <si>
    <t>Гуляева Е.В., Чистякова О.А.</t>
  </si>
  <si>
    <t>Губа Г.В., Балашова Е.Ю.</t>
  </si>
  <si>
    <t>СОСШ</t>
  </si>
  <si>
    <t>по муниципалитету за 2014-2015 уч. год</t>
  </si>
  <si>
    <t>по муниципалитету за 2015-2016 уч. год</t>
  </si>
  <si>
    <t>по муниципалитету за 2016-2017 уч. год</t>
  </si>
  <si>
    <t>по муниципалитету за  2015-2016 уч. год</t>
  </si>
  <si>
    <t>по муниципалитету за  2016-2017 уч. год</t>
  </si>
  <si>
    <t>Участие школ в городских спортивных массовых мероприятиях</t>
  </si>
  <si>
    <t>Количество социальных акций, в которых участвовала школа / Общее количество социальных акций * 100</t>
  </si>
  <si>
    <t>Участие школ в городских социальных акциях</t>
  </si>
  <si>
    <t>Количество спортивных массовых мероприятий ,в которых участвовала школа/ Общее количество спортивных массовых мероприятий * 100</t>
  </si>
  <si>
    <t>70-100% - 3 балла; 40-70% - 2 балла; 10-40% - 1 балл</t>
  </si>
  <si>
    <t>Доля побед учащихся начальной школы в турнире Смешариков</t>
  </si>
  <si>
    <t>Количество учащихся 1-4 классов, принявших участие в туринире / кол-во учащихся 1-4 классов</t>
  </si>
  <si>
    <t>Кол-во победителей туринра / кол-во участников турнира</t>
  </si>
  <si>
    <t>x</t>
  </si>
  <si>
    <t>Более 15 % - 2б; от 10 до 15 % - 1 б;  от 5 до 10 % - 0,5</t>
  </si>
  <si>
    <t>от1 до 5 побед - 0,5 балла; от 6 до 10 побед - 1 балл; от 11 до 15 побед - 1,5 балла; от 16 побед и более - 2 балла</t>
  </si>
  <si>
    <t>Количество видов спорта спартакиады школьников регионального уровня , в которых приняло участие ОУ</t>
  </si>
  <si>
    <t>муниципальный этап</t>
  </si>
  <si>
    <t>региональный этп</t>
  </si>
  <si>
    <t>Количество учащихся,  получающих горячее питание/Общая численность учащихся * 100</t>
  </si>
  <si>
    <t>Доля педагогов в возрасте до 30 лет</t>
  </si>
  <si>
    <t>Участие педагогов в очных профессиональных конкурсах (муниципальный, релиональный, всероссийский уровни)</t>
  </si>
  <si>
    <t>Участие педагогов в заочных профессиональных конкурсах (муниципальный, релиональный, всероссийский уровни)</t>
  </si>
  <si>
    <t>2б - ниже среднего показателя;
1б - равен среднему показателю (0,5)</t>
  </si>
  <si>
    <t>1б выше среднего показателя; 2б - равен среднему показателю;
3б - ниже среднего</t>
  </si>
  <si>
    <t>Балл (8,6)</t>
  </si>
  <si>
    <t xml:space="preserve">минус 1б выше среднего  показателя; минус 0,5 б- от 0,1 до среднего показателя (9,4) </t>
  </si>
  <si>
    <t xml:space="preserve">3б - выше среднего  показателя; 2б- равный среднему показателю (85%) </t>
  </si>
  <si>
    <t xml:space="preserve">1б -до 10%                       2б более 10%                 </t>
  </si>
  <si>
    <t>всего 17</t>
  </si>
  <si>
    <t xml:space="preserve"> На муниципальном уровне: 0 б - менее 5%;1б - от 5 до 10 %, 2 б - более 10%.</t>
  </si>
  <si>
    <t>На региональном уровне: 0 б - менее 5%; 1б - от 5 до 10 %; 2 б - более 10%</t>
  </si>
  <si>
    <t>На всероссийском (международном) уровне: 0 б - менее 5%; 1б - от 5 до 10 %; 2 б  - более 10 %</t>
  </si>
  <si>
    <t xml:space="preserve"> На всероссийском уровне:  1 б - менее 25%; 2 б- 25 -50%; 3б- 50% и более</t>
  </si>
  <si>
    <t xml:space="preserve"> На региональном уровне:  1 б - менее 25%; 2 б- 25 -50%; 3б- 50% и более</t>
  </si>
  <si>
    <t xml:space="preserve"> На городском уровне:  1 б - менее 25%; 2 б- 25 -50%; 3б- 50% и более</t>
  </si>
  <si>
    <t xml:space="preserve"> Доля учащихся, не освоивших государственный стандарт</t>
  </si>
  <si>
    <t>2б до 15,0%, 3б от 15,1% и выше</t>
  </si>
  <si>
    <t>2б - 60%-80%, 3б более 80%</t>
  </si>
  <si>
    <t>5 б принятых без замечаний</t>
  </si>
  <si>
    <t>Количество учащихся 9-11 классов,принявших участие в региональном этапе /Общее числа победителей муниципального этапа*100</t>
  </si>
  <si>
    <t>1б - ниже среднего показателя, 2б - выше среднего %</t>
  </si>
  <si>
    <t>Доля учащихся начальной школы, принявших участие в турнире Смешариков</t>
  </si>
  <si>
    <t>0,5 б за каждую победу</t>
  </si>
  <si>
    <t>1. Мониторинг РЕЗУЛЬТАТОВ</t>
  </si>
  <si>
    <t>директора %</t>
  </si>
  <si>
    <t>руководящие работники +lдиректора %</t>
  </si>
  <si>
    <t>Доля образовательных учреждений, принятых без замечаний</t>
  </si>
  <si>
    <t>Количество учащихся 9-11 классов,принявших участие во всероссийском этапе /Общее число победителей регионального этапа*100</t>
  </si>
  <si>
    <t xml:space="preserve">минус 0,5 б - меньше среднего; минус 1 - больше среднего </t>
  </si>
  <si>
    <t>Уровень эффективности учебно-воспитательной деятельности</t>
  </si>
  <si>
    <t>5б - равный и выше среднего показателя (51%); 3б - ниже среднего показателя в диапазоне "- 3%"(от 48% до 51%);</t>
  </si>
  <si>
    <t>1 б -  до 20 %; 2 б - 20,1-40%; 3 б - &gt; 40,1%</t>
  </si>
  <si>
    <t>Количество детей (групп, команд), принявших участие в конкурсах на муниципальном, региональном, всероссийских / Общее число учащихся *100%</t>
  </si>
  <si>
    <t xml:space="preserve">Количество детей (групп, команд), победивших в конкурсах на муниципальном, региональном, всероссийских / Общее количество детей, принявших участие в конкурсах *100% </t>
  </si>
  <si>
    <t xml:space="preserve">На муниципальном уровне: 1б до 25,0 %, 2б до 35,0 %, 3б 35.1 % и более; </t>
  </si>
  <si>
    <t>Всероссийский уровень 2 б - 2,0 % и более</t>
  </si>
  <si>
    <r>
      <t xml:space="preserve"> </t>
    </r>
    <r>
      <rPr>
        <b/>
        <sz val="12"/>
        <color theme="1"/>
        <rFont val="Times New Roman"/>
        <family val="1"/>
        <charset val="204"/>
      </rPr>
      <t>Критерии и показатели эффективности деятельности дошкольных муниципальных учреждений</t>
    </r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</si>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</sst>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d/m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60"/>
      <name val="Calibri"/>
      <family val="2"/>
      <charset val="204"/>
    </font>
    <font>
      <sz val="8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17" fillId="0" borderId="0" applyFont="0" applyFill="0" applyBorder="0" applyAlignment="0" applyProtection="0"/>
    <xf numFmtId="0" fontId="20" fillId="0" borderId="0"/>
    <xf numFmtId="0" fontId="1" fillId="0" borderId="0"/>
  </cellStyleXfs>
  <cellXfs count="553"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/>
    <xf numFmtId="164" fontId="15" fillId="0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5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7" borderId="0" xfId="0" applyFill="1"/>
    <xf numFmtId="0" fontId="10" fillId="4" borderId="1" xfId="0" applyFont="1" applyFill="1" applyBorder="1" applyAlignment="1">
      <alignment horizontal="center" vertical="center" wrapText="1"/>
    </xf>
    <xf numFmtId="1" fontId="5" fillId="7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16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9" fontId="19" fillId="0" borderId="1" xfId="2" applyFont="1" applyFill="1" applyBorder="1" applyAlignment="1">
      <alignment horizontal="center" vertical="center" wrapText="1"/>
    </xf>
    <xf numFmtId="165" fontId="5" fillId="7" borderId="1" xfId="1" applyNumberFormat="1" applyFont="1" applyFill="1" applyBorder="1" applyAlignment="1">
      <alignment horizontal="center" vertical="center" wrapText="1"/>
    </xf>
    <xf numFmtId="49" fontId="5" fillId="7" borderId="1" xfId="1" applyNumberFormat="1" applyFont="1" applyFill="1" applyBorder="1" applyAlignment="1">
      <alignment horizontal="center" vertical="center" wrapText="1"/>
    </xf>
    <xf numFmtId="164" fontId="5" fillId="7" borderId="8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64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64" fontId="18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 textRotation="90" wrapText="1"/>
    </xf>
    <xf numFmtId="0" fontId="6" fillId="9" borderId="20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textRotation="90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5" fillId="7" borderId="11" xfId="1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vertical="center" wrapText="1"/>
    </xf>
    <xf numFmtId="0" fontId="12" fillId="8" borderId="15" xfId="0" applyFont="1" applyFill="1" applyBorder="1" applyAlignment="1">
      <alignment vertical="center" wrapText="1"/>
    </xf>
    <xf numFmtId="0" fontId="12" fillId="8" borderId="15" xfId="0" applyFont="1" applyFill="1" applyBorder="1" applyAlignment="1">
      <alignment vertical="center"/>
    </xf>
    <xf numFmtId="0" fontId="12" fillId="8" borderId="26" xfId="0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14" fontId="21" fillId="0" borderId="2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6" borderId="25" xfId="1" applyFont="1" applyFill="1" applyBorder="1" applyAlignment="1">
      <alignment horizontal="center" vertical="center" wrapText="1"/>
    </xf>
    <xf numFmtId="0" fontId="5" fillId="6" borderId="15" xfId="1" applyFont="1" applyFill="1" applyBorder="1" applyAlignment="1">
      <alignment horizontal="center" vertical="center" wrapText="1"/>
    </xf>
    <xf numFmtId="0" fontId="5" fillId="6" borderId="26" xfId="1" applyFont="1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5" fillId="6" borderId="22" xfId="1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textRotation="90" wrapText="1"/>
    </xf>
    <xf numFmtId="0" fontId="14" fillId="5" borderId="34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textRotation="90"/>
    </xf>
    <xf numFmtId="0" fontId="2" fillId="5" borderId="34" xfId="0" applyFont="1" applyFill="1" applyBorder="1" applyAlignment="1">
      <alignment horizontal="center" vertical="center" textRotation="90" wrapText="1"/>
    </xf>
    <xf numFmtId="0" fontId="2" fillId="5" borderId="35" xfId="0" applyFont="1" applyFill="1" applyBorder="1" applyAlignment="1">
      <alignment horizontal="center" vertical="center" textRotation="90" wrapText="1"/>
    </xf>
    <xf numFmtId="0" fontId="2" fillId="9" borderId="16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27" fillId="10" borderId="15" xfId="0" applyNumberFormat="1" applyFont="1" applyFill="1" applyBorder="1" applyAlignment="1">
      <alignment horizontal="center" vertical="center" wrapText="1"/>
    </xf>
    <xf numFmtId="164" fontId="27" fillId="10" borderId="15" xfId="0" applyNumberFormat="1" applyFont="1" applyFill="1" applyBorder="1" applyAlignment="1">
      <alignment horizontal="center" vertical="center" wrapText="1"/>
    </xf>
    <xf numFmtId="0" fontId="28" fillId="10" borderId="22" xfId="0" applyFont="1" applyFill="1" applyBorder="1" applyAlignment="1">
      <alignment horizontal="center" vertical="center" textRotation="90" wrapText="1"/>
    </xf>
    <xf numFmtId="164" fontId="26" fillId="5" borderId="15" xfId="0" applyNumberFormat="1" applyFont="1" applyFill="1" applyBorder="1" applyAlignment="1">
      <alignment horizontal="center" vertical="center" wrapText="1"/>
    </xf>
    <xf numFmtId="164" fontId="27" fillId="5" borderId="15" xfId="0" applyNumberFormat="1" applyFont="1" applyFill="1" applyBorder="1" applyAlignment="1">
      <alignment horizontal="center" vertical="center" wrapText="1"/>
    </xf>
    <xf numFmtId="3" fontId="26" fillId="5" borderId="15" xfId="0" applyNumberFormat="1" applyFont="1" applyFill="1" applyBorder="1" applyAlignment="1">
      <alignment horizontal="center" vertical="center" wrapText="1"/>
    </xf>
    <xf numFmtId="0" fontId="26" fillId="5" borderId="15" xfId="0" applyNumberFormat="1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 textRotation="90" wrapText="1"/>
    </xf>
    <xf numFmtId="164" fontId="27" fillId="6" borderId="15" xfId="0" applyNumberFormat="1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164" fontId="26" fillId="6" borderId="15" xfId="1" applyNumberFormat="1" applyFont="1" applyFill="1" applyBorder="1" applyAlignment="1">
      <alignment horizontal="center" vertical="center" wrapText="1"/>
    </xf>
    <xf numFmtId="0" fontId="27" fillId="6" borderId="15" xfId="0" applyNumberFormat="1" applyFont="1" applyFill="1" applyBorder="1" applyAlignment="1">
      <alignment horizontal="center" vertical="center" wrapText="1"/>
    </xf>
    <xf numFmtId="164" fontId="27" fillId="6" borderId="26" xfId="0" applyNumberFormat="1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/>
    </xf>
    <xf numFmtId="0" fontId="25" fillId="10" borderId="14" xfId="0" applyFont="1" applyFill="1" applyBorder="1" applyAlignment="1">
      <alignment horizontal="center" vertical="center"/>
    </xf>
    <xf numFmtId="0" fontId="25" fillId="10" borderId="15" xfId="0" applyFont="1" applyFill="1" applyBorder="1" applyAlignment="1">
      <alignment horizontal="center" vertical="center"/>
    </xf>
    <xf numFmtId="164" fontId="25" fillId="10" borderId="15" xfId="0" applyNumberFormat="1" applyFont="1" applyFill="1" applyBorder="1" applyAlignment="1">
      <alignment horizontal="center" vertical="center"/>
    </xf>
    <xf numFmtId="0" fontId="25" fillId="10" borderId="26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center" vertical="center"/>
    </xf>
    <xf numFmtId="0" fontId="25" fillId="5" borderId="48" xfId="0" applyFont="1" applyFill="1" applyBorder="1" applyAlignment="1">
      <alignment horizontal="center" vertical="center"/>
    </xf>
    <xf numFmtId="0" fontId="25" fillId="5" borderId="28" xfId="0" applyFont="1" applyFill="1" applyBorder="1" applyAlignment="1">
      <alignment horizontal="center" vertical="center"/>
    </xf>
    <xf numFmtId="164" fontId="25" fillId="5" borderId="15" xfId="0" applyNumberFormat="1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164" fontId="25" fillId="7" borderId="0" xfId="0" applyNumberFormat="1" applyFont="1" applyFill="1" applyBorder="1" applyAlignment="1">
      <alignment horizontal="center" vertical="center" wrapText="1"/>
    </xf>
    <xf numFmtId="164" fontId="25" fillId="6" borderId="0" xfId="0" applyNumberFormat="1" applyFont="1" applyFill="1" applyBorder="1" applyAlignment="1">
      <alignment horizontal="center" vertical="center" wrapText="1"/>
    </xf>
    <xf numFmtId="164" fontId="25" fillId="6" borderId="28" xfId="0" applyNumberFormat="1" applyFont="1" applyFill="1" applyBorder="1" applyAlignment="1">
      <alignment horizontal="center" vertical="center" wrapText="1"/>
    </xf>
    <xf numFmtId="2" fontId="25" fillId="6" borderId="15" xfId="0" applyNumberFormat="1" applyFont="1" applyFill="1" applyBorder="1" applyAlignment="1">
      <alignment horizontal="center" vertical="center" wrapText="1"/>
    </xf>
    <xf numFmtId="164" fontId="25" fillId="6" borderId="15" xfId="0" applyNumberFormat="1" applyFont="1" applyFill="1" applyBorder="1" applyAlignment="1">
      <alignment horizontal="center" vertical="center" wrapText="1"/>
    </xf>
    <xf numFmtId="164" fontId="25" fillId="6" borderId="27" xfId="0" applyNumberFormat="1" applyFont="1" applyFill="1" applyBorder="1" applyAlignment="1">
      <alignment horizontal="center" vertical="center"/>
    </xf>
    <xf numFmtId="1" fontId="25" fillId="11" borderId="15" xfId="0" applyNumberFormat="1" applyFont="1" applyFill="1" applyBorder="1" applyAlignment="1">
      <alignment horizontal="center" vertical="center" wrapText="1"/>
    </xf>
    <xf numFmtId="164" fontId="25" fillId="11" borderId="15" xfId="0" applyNumberFormat="1" applyFont="1" applyFill="1" applyBorder="1" applyAlignment="1">
      <alignment horizontal="center" vertical="center" wrapText="1"/>
    </xf>
    <xf numFmtId="164" fontId="25" fillId="6" borderId="15" xfId="0" applyNumberFormat="1" applyFont="1" applyFill="1" applyBorder="1" applyAlignment="1">
      <alignment horizontal="center" vertical="center"/>
    </xf>
    <xf numFmtId="164" fontId="25" fillId="6" borderId="24" xfId="0" applyNumberFormat="1" applyFont="1" applyFill="1" applyBorder="1" applyAlignment="1">
      <alignment horizontal="center" vertical="center"/>
    </xf>
    <xf numFmtId="0" fontId="25" fillId="6" borderId="28" xfId="0" applyFont="1" applyFill="1" applyBorder="1" applyAlignment="1">
      <alignment horizontal="center" vertical="center"/>
    </xf>
    <xf numFmtId="0" fontId="0" fillId="0" borderId="0" xfId="0" applyBorder="1" applyAlignment="1"/>
    <xf numFmtId="0" fontId="5" fillId="4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164" fontId="25" fillId="6" borderId="33" xfId="0" applyNumberFormat="1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textRotation="90" wrapText="1"/>
    </xf>
    <xf numFmtId="0" fontId="2" fillId="6" borderId="37" xfId="0" applyFont="1" applyFill="1" applyBorder="1" applyAlignment="1">
      <alignment horizontal="center" vertical="center" textRotation="90" wrapText="1"/>
    </xf>
    <xf numFmtId="164" fontId="28" fillId="6" borderId="22" xfId="0" applyNumberFormat="1" applyFont="1" applyFill="1" applyBorder="1" applyAlignment="1">
      <alignment horizontal="center" vertical="center" textRotation="90" wrapText="1"/>
    </xf>
    <xf numFmtId="0" fontId="25" fillId="0" borderId="0" xfId="0" applyFont="1" applyBorder="1" applyAlignment="1"/>
    <xf numFmtId="0" fontId="2" fillId="0" borderId="50" xfId="0" applyFont="1" applyBorder="1" applyAlignment="1">
      <alignment wrapText="1"/>
    </xf>
    <xf numFmtId="0" fontId="26" fillId="0" borderId="50" xfId="0" applyFont="1" applyBorder="1" applyAlignment="1"/>
    <xf numFmtId="0" fontId="26" fillId="0" borderId="0" xfId="0" applyFont="1" applyAlignment="1">
      <alignment vertical="center"/>
    </xf>
    <xf numFmtId="0" fontId="2" fillId="6" borderId="46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49" fontId="5" fillId="0" borderId="34" xfId="1" applyNumberFormat="1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165" fontId="5" fillId="7" borderId="20" xfId="1" applyNumberFormat="1" applyFont="1" applyFill="1" applyBorder="1" applyAlignment="1">
      <alignment horizontal="center" vertical="center" wrapText="1"/>
    </xf>
    <xf numFmtId="164" fontId="5" fillId="7" borderId="20" xfId="1" applyNumberFormat="1" applyFont="1" applyFill="1" applyBorder="1" applyAlignment="1">
      <alignment horizontal="center" vertical="center" wrapText="1"/>
    </xf>
    <xf numFmtId="164" fontId="6" fillId="7" borderId="2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164" fontId="25" fillId="5" borderId="18" xfId="0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164" fontId="25" fillId="5" borderId="21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1" fontId="14" fillId="7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7" borderId="4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65" fontId="0" fillId="7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4" fontId="23" fillId="7" borderId="1" xfId="0" applyNumberFormat="1" applyFont="1" applyFill="1" applyBorder="1" applyAlignment="1">
      <alignment horizontal="center" vertical="center"/>
    </xf>
    <xf numFmtId="164" fontId="23" fillId="0" borderId="20" xfId="0" applyNumberFormat="1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5" fillId="0" borderId="0" xfId="0" applyFont="1" applyAlignment="1"/>
    <xf numFmtId="0" fontId="0" fillId="0" borderId="0" xfId="0" applyAlignment="1">
      <alignment horizontal="center" wrapText="1"/>
    </xf>
    <xf numFmtId="0" fontId="21" fillId="6" borderId="25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2" xfId="0" applyNumberFormat="1" applyFont="1" applyFill="1" applyBorder="1" applyAlignment="1">
      <alignment horizontal="center" vertical="center" wrapText="1"/>
    </xf>
    <xf numFmtId="14" fontId="21" fillId="0" borderId="8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8" xfId="1" applyNumberFormat="1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164" fontId="16" fillId="6" borderId="25" xfId="0" applyNumberFormat="1" applyFont="1" applyFill="1" applyBorder="1" applyAlignment="1">
      <alignment horizontal="center" vertical="center" wrapText="1"/>
    </xf>
    <xf numFmtId="164" fontId="16" fillId="6" borderId="23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5" fillId="7" borderId="38" xfId="1" applyFont="1" applyFill="1" applyBorder="1" applyAlignment="1">
      <alignment horizontal="center" vertical="center" wrapText="1"/>
    </xf>
    <xf numFmtId="0" fontId="5" fillId="7" borderId="39" xfId="1" applyFont="1" applyFill="1" applyBorder="1" applyAlignment="1">
      <alignment horizontal="center" vertical="center" wrapText="1"/>
    </xf>
    <xf numFmtId="0" fontId="5" fillId="7" borderId="40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" fontId="5" fillId="0" borderId="11" xfId="1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6" borderId="25" xfId="1" applyFont="1" applyFill="1" applyBorder="1" applyAlignment="1">
      <alignment horizontal="center" vertical="center" wrapText="1"/>
    </xf>
    <xf numFmtId="0" fontId="5" fillId="6" borderId="2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textRotation="90" wrapText="1"/>
    </xf>
    <xf numFmtId="0" fontId="0" fillId="0" borderId="43" xfId="0" applyBorder="1" applyAlignment="1">
      <alignment vertical="center" textRotation="90" wrapText="1"/>
    </xf>
    <xf numFmtId="0" fontId="0" fillId="0" borderId="49" xfId="0" applyBorder="1" applyAlignment="1">
      <alignment vertical="center" textRotation="90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5" fillId="6" borderId="2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6" borderId="15" xfId="1" applyFont="1" applyFill="1" applyBorder="1" applyAlignment="1">
      <alignment horizontal="center" vertical="center" wrapText="1"/>
    </xf>
    <xf numFmtId="0" fontId="5" fillId="7" borderId="2" xfId="1" applyNumberFormat="1" applyFont="1" applyFill="1" applyBorder="1" applyAlignment="1">
      <alignment horizontal="center" vertical="center" wrapText="1"/>
    </xf>
    <xf numFmtId="0" fontId="5" fillId="7" borderId="8" xfId="1" applyNumberFormat="1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>
      <alignment horizontal="center" vertical="center" wrapText="1"/>
    </xf>
    <xf numFmtId="0" fontId="5" fillId="7" borderId="11" xfId="0" applyNumberFormat="1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7" xfId="0" applyFont="1" applyFill="1" applyBorder="1" applyAlignment="1">
      <alignment vertical="center" wrapText="1"/>
    </xf>
    <xf numFmtId="0" fontId="21" fillId="0" borderId="36" xfId="0" applyFont="1" applyFill="1" applyBorder="1" applyAlignment="1">
      <alignment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166" fontId="21" fillId="0" borderId="20" xfId="0" applyNumberFormat="1" applyFont="1" applyFill="1" applyBorder="1" applyAlignment="1">
      <alignment horizontal="center" vertical="center" wrapText="1"/>
    </xf>
    <xf numFmtId="16" fontId="0" fillId="0" borderId="2" xfId="0" applyNumberFormat="1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1" fillId="7" borderId="2" xfId="0" applyFont="1" applyFill="1" applyBorder="1" applyAlignment="1">
      <alignment wrapText="1"/>
    </xf>
    <xf numFmtId="0" fontId="21" fillId="7" borderId="34" xfId="0" applyFont="1" applyFill="1" applyBorder="1" applyAlignment="1">
      <alignment wrapText="1"/>
    </xf>
    <xf numFmtId="16" fontId="21" fillId="0" borderId="2" xfId="0" applyNumberFormat="1" applyFont="1" applyFill="1" applyBorder="1" applyAlignment="1">
      <alignment horizontal="center" vertical="center" wrapText="1"/>
    </xf>
    <xf numFmtId="16" fontId="21" fillId="0" borderId="34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21" fillId="8" borderId="25" xfId="0" applyFont="1" applyFill="1" applyBorder="1" applyAlignment="1">
      <alignment wrapText="1"/>
    </xf>
    <xf numFmtId="0" fontId="21" fillId="8" borderId="23" xfId="0" applyFont="1" applyFill="1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wrapText="1"/>
    </xf>
    <xf numFmtId="16" fontId="0" fillId="0" borderId="1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vertical="center" wrapText="1"/>
    </xf>
    <xf numFmtId="0" fontId="0" fillId="8" borderId="15" xfId="0" applyFill="1" applyBorder="1" applyAlignment="1">
      <alignment vertical="center" wrapText="1"/>
    </xf>
    <xf numFmtId="0" fontId="0" fillId="8" borderId="26" xfId="0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8" borderId="26" xfId="0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8" borderId="2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" fontId="5" fillId="0" borderId="8" xfId="0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6" fillId="8" borderId="25" xfId="0" applyFont="1" applyFill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" fontId="0" fillId="0" borderId="2" xfId="0" applyNumberFormat="1" applyFill="1" applyBorder="1" applyAlignment="1">
      <alignment horizontal="center" vertical="center" wrapText="1"/>
    </xf>
    <xf numFmtId="16" fontId="0" fillId="0" borderId="8" xfId="0" applyNumberForma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0" fillId="0" borderId="49" xfId="0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wrapText="1"/>
    </xf>
    <xf numFmtId="0" fontId="21" fillId="8" borderId="25" xfId="0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2" borderId="43" xfId="0" applyFont="1" applyFill="1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5" fillId="8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6" fontId="5" fillId="0" borderId="2" xfId="0" applyNumberFormat="1" applyFont="1" applyFill="1" applyBorder="1" applyAlignment="1">
      <alignment horizontal="center" vertical="center" wrapText="1"/>
    </xf>
    <xf numFmtId="16" fontId="5" fillId="0" borderId="11" xfId="0" applyNumberFormat="1" applyFont="1" applyFill="1" applyBorder="1" applyAlignment="1">
      <alignment horizontal="center" vertical="center" wrapText="1"/>
    </xf>
    <xf numFmtId="16" fontId="12" fillId="0" borderId="2" xfId="0" applyNumberFormat="1" applyFont="1" applyFill="1" applyBorder="1" applyAlignment="1">
      <alignment horizontal="center" vertical="center" wrapText="1"/>
    </xf>
    <xf numFmtId="16" fontId="12" fillId="0" borderId="11" xfId="0" applyNumberFormat="1" applyFont="1" applyFill="1" applyBorder="1" applyAlignment="1">
      <alignment horizontal="center" vertical="center" wrapText="1"/>
    </xf>
    <xf numFmtId="16" fontId="12" fillId="0" borderId="8" xfId="0" applyNumberFormat="1" applyFont="1" applyFill="1" applyBorder="1" applyAlignment="1">
      <alignment horizontal="center" vertical="center" wrapText="1"/>
    </xf>
    <xf numFmtId="16" fontId="21" fillId="0" borderId="8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Fill="1" applyBorder="1" applyAlignment="1"/>
    <xf numFmtId="0" fontId="5" fillId="0" borderId="12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center" textRotation="90" wrapText="1"/>
    </xf>
    <xf numFmtId="0" fontId="5" fillId="10" borderId="25" xfId="0" applyFont="1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 wrapText="1"/>
    </xf>
    <xf numFmtId="0" fontId="0" fillId="10" borderId="28" xfId="0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37" xfId="0" applyFill="1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66" fontId="0" fillId="0" borderId="11" xfId="0" applyNumberForma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/>
    </xf>
    <xf numFmtId="16" fontId="0" fillId="0" borderId="11" xfId="0" applyNumberFormat="1" applyBorder="1" applyAlignment="1">
      <alignment horizontal="center" vertical="center" wrapText="1"/>
    </xf>
    <xf numFmtId="16" fontId="0" fillId="0" borderId="8" xfId="0" applyNumberFormat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2 2" xfId="4"/>
    <cellStyle name="Обычный_Лист1" xfId="1"/>
    <cellStyle name="Процентный" xfId="2" builtinId="5"/>
  </cellStyles>
  <dxfs count="0"/>
  <tableStyles count="0" defaultTableStyle="TableStyleMedium2" defaultPivotStyle="PivotStyleMedium9"/>
  <colors>
    <mruColors>
      <color rgb="FF99CCFF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BP477"/>
  <sheetViews>
    <sheetView tabSelected="1" zoomScale="80" zoomScaleNormal="80" workbookViewId="0">
      <pane xSplit="11" ySplit="5" topLeftCell="V24" activePane="bottomRight" state="frozen"/>
      <selection pane="topRight" activeCell="L1" sqref="L1"/>
      <selection pane="bottomLeft" activeCell="A6" sqref="A6"/>
      <selection pane="bottomRight" activeCell="BN31" sqref="BN31:BO31"/>
    </sheetView>
  </sheetViews>
  <sheetFormatPr defaultRowHeight="15.75" x14ac:dyDescent="0.25"/>
  <cols>
    <col min="1" max="1" width="13" customWidth="1"/>
    <col min="2" max="2" width="16.5703125" customWidth="1"/>
    <col min="3" max="3" width="27" customWidth="1"/>
    <col min="4" max="4" width="33.85546875" customWidth="1"/>
    <col min="5" max="5" width="10.140625" customWidth="1"/>
    <col min="6" max="6" width="13.7109375" style="82" customWidth="1"/>
    <col min="7" max="9" width="9.140625" customWidth="1"/>
    <col min="10" max="10" width="23.5703125" style="86" customWidth="1"/>
    <col min="11" max="11" width="10.42578125" customWidth="1"/>
    <col min="12" max="14" width="9.140625" style="86" customWidth="1"/>
    <col min="15" max="15" width="9.140625" style="86"/>
    <col min="16" max="16" width="9.140625" style="86" customWidth="1"/>
    <col min="17" max="17" width="9.140625" style="86"/>
    <col min="18" max="21" width="9.140625" style="86" customWidth="1"/>
    <col min="22" max="26" width="10.42578125" style="86" customWidth="1"/>
    <col min="27" max="27" width="12" style="86" customWidth="1"/>
    <col min="28" max="32" width="10.42578125" style="86" customWidth="1"/>
    <col min="33" max="59" width="9.140625" style="86" customWidth="1"/>
    <col min="60" max="60" width="9.140625" style="86"/>
    <col min="61" max="61" width="9.140625" style="86" customWidth="1"/>
    <col min="62" max="62" width="9.140625" style="86"/>
    <col min="63" max="63" width="9.140625" style="86" customWidth="1"/>
    <col min="64" max="65" width="0" style="86" hidden="1" customWidth="1"/>
    <col min="66" max="67" width="9.140625" style="86"/>
    <col min="68" max="68" width="9.140625" style="203"/>
  </cols>
  <sheetData>
    <row r="1" spans="1:68" x14ac:dyDescent="0.25">
      <c r="D1" s="280" t="s">
        <v>308</v>
      </c>
      <c r="E1" s="281"/>
      <c r="BP1" s="200"/>
    </row>
    <row r="2" spans="1:68" ht="21" customHeight="1" x14ac:dyDescent="0.25">
      <c r="A2" s="282" t="s">
        <v>307</v>
      </c>
      <c r="B2" s="282"/>
      <c r="C2" s="282"/>
      <c r="D2" s="282"/>
      <c r="E2" s="282"/>
      <c r="F2" s="282"/>
      <c r="BP2" s="200"/>
    </row>
    <row r="3" spans="1:68" ht="16.5" thickBot="1" x14ac:dyDescent="0.3">
      <c r="A3" s="220" t="s">
        <v>294</v>
      </c>
      <c r="B3" s="210"/>
      <c r="C3" s="210"/>
      <c r="D3" s="210"/>
      <c r="E3" s="210"/>
      <c r="F3" s="143"/>
      <c r="G3" s="210"/>
      <c r="H3" s="210"/>
      <c r="I3" s="210"/>
      <c r="BP3" s="199"/>
    </row>
    <row r="4" spans="1:68" s="86" customFormat="1" ht="16.5" thickBot="1" x14ac:dyDescent="0.3">
      <c r="A4" s="224"/>
      <c r="B4" s="369" t="s">
        <v>0</v>
      </c>
      <c r="C4" s="331" t="s">
        <v>1</v>
      </c>
      <c r="D4" s="331" t="s">
        <v>2</v>
      </c>
      <c r="E4" s="331" t="s">
        <v>3</v>
      </c>
      <c r="F4" s="369" t="s">
        <v>234</v>
      </c>
      <c r="G4" s="366" t="s">
        <v>4</v>
      </c>
      <c r="H4" s="367"/>
      <c r="I4" s="368"/>
      <c r="J4" s="371" t="s">
        <v>5</v>
      </c>
      <c r="K4" s="372"/>
      <c r="L4" s="213"/>
      <c r="M4" s="331" t="s">
        <v>6</v>
      </c>
      <c r="N4" s="331"/>
      <c r="O4" s="331"/>
      <c r="P4" s="331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5"/>
    </row>
    <row r="5" spans="1:68" s="86" customFormat="1" ht="127.5" customHeight="1" thickBot="1" x14ac:dyDescent="0.3">
      <c r="A5" s="225" t="s">
        <v>166</v>
      </c>
      <c r="B5" s="370"/>
      <c r="C5" s="332"/>
      <c r="D5" s="332"/>
      <c r="E5" s="332"/>
      <c r="F5" s="370"/>
      <c r="G5" s="216" t="s">
        <v>7</v>
      </c>
      <c r="H5" s="217" t="s">
        <v>8</v>
      </c>
      <c r="I5" s="217" t="s">
        <v>9</v>
      </c>
      <c r="J5" s="373"/>
      <c r="K5" s="374"/>
      <c r="L5" s="216">
        <v>1</v>
      </c>
      <c r="M5" s="216">
        <v>2</v>
      </c>
      <c r="N5" s="216">
        <v>3</v>
      </c>
      <c r="O5" s="216">
        <v>4</v>
      </c>
      <c r="P5" s="216">
        <v>5</v>
      </c>
      <c r="Q5" s="216">
        <v>6</v>
      </c>
      <c r="R5" s="216">
        <v>7</v>
      </c>
      <c r="S5" s="216">
        <v>8</v>
      </c>
      <c r="T5" s="216">
        <v>9</v>
      </c>
      <c r="U5" s="216">
        <v>11</v>
      </c>
      <c r="V5" s="216">
        <v>14</v>
      </c>
      <c r="W5" s="216">
        <v>15</v>
      </c>
      <c r="X5" s="216">
        <v>17</v>
      </c>
      <c r="Y5" s="216">
        <v>18</v>
      </c>
      <c r="Z5" s="216">
        <v>19</v>
      </c>
      <c r="AA5" s="216">
        <v>20</v>
      </c>
      <c r="AB5" s="216">
        <v>21</v>
      </c>
      <c r="AC5" s="216">
        <v>22</v>
      </c>
      <c r="AD5" s="216">
        <v>23</v>
      </c>
      <c r="AE5" s="216">
        <v>24</v>
      </c>
      <c r="AF5" s="216">
        <v>25</v>
      </c>
      <c r="AG5" s="216">
        <v>26</v>
      </c>
      <c r="AH5" s="216">
        <v>28</v>
      </c>
      <c r="AI5" s="216">
        <v>29</v>
      </c>
      <c r="AJ5" s="216">
        <v>30</v>
      </c>
      <c r="AK5" s="216">
        <v>31</v>
      </c>
      <c r="AL5" s="216">
        <v>32</v>
      </c>
      <c r="AM5" s="216">
        <v>33</v>
      </c>
      <c r="AN5" s="216">
        <v>35</v>
      </c>
      <c r="AO5" s="216">
        <v>36</v>
      </c>
      <c r="AP5" s="216">
        <v>37</v>
      </c>
      <c r="AQ5" s="216">
        <v>39</v>
      </c>
      <c r="AR5" s="216">
        <v>41</v>
      </c>
      <c r="AS5" s="216">
        <v>42</v>
      </c>
      <c r="AT5" s="216">
        <v>43</v>
      </c>
      <c r="AU5" s="216">
        <v>44</v>
      </c>
      <c r="AV5" s="216">
        <v>49</v>
      </c>
      <c r="AW5" s="216">
        <v>50</v>
      </c>
      <c r="AX5" s="216">
        <v>53</v>
      </c>
      <c r="AY5" s="216">
        <v>54</v>
      </c>
      <c r="AZ5" s="216">
        <v>55</v>
      </c>
      <c r="BA5" s="216">
        <v>56</v>
      </c>
      <c r="BB5" s="216">
        <v>58</v>
      </c>
      <c r="BC5" s="216">
        <v>61</v>
      </c>
      <c r="BD5" s="216">
        <v>62</v>
      </c>
      <c r="BE5" s="216">
        <v>63</v>
      </c>
      <c r="BF5" s="216">
        <v>64</v>
      </c>
      <c r="BG5" s="216">
        <v>65</v>
      </c>
      <c r="BH5" s="216">
        <v>66</v>
      </c>
      <c r="BI5" s="216">
        <v>67</v>
      </c>
      <c r="BJ5" s="216">
        <v>68</v>
      </c>
      <c r="BK5" s="216" t="s">
        <v>10</v>
      </c>
      <c r="BL5" s="217" t="s">
        <v>130</v>
      </c>
      <c r="BM5" s="217" t="s">
        <v>12</v>
      </c>
      <c r="BN5" s="217" t="s">
        <v>250</v>
      </c>
      <c r="BO5" s="218" t="s">
        <v>251</v>
      </c>
      <c r="BP5" s="219" t="s">
        <v>252</v>
      </c>
    </row>
    <row r="6" spans="1:68" s="11" customFormat="1" x14ac:dyDescent="0.25">
      <c r="A6" s="334" t="s">
        <v>300</v>
      </c>
      <c r="B6" s="333" t="s">
        <v>176</v>
      </c>
      <c r="C6" s="353" t="s">
        <v>13</v>
      </c>
      <c r="D6" s="324" t="s">
        <v>14</v>
      </c>
      <c r="E6" s="299" t="s">
        <v>15</v>
      </c>
      <c r="F6" s="299" t="s">
        <v>235</v>
      </c>
      <c r="G6" s="361" t="s">
        <v>16</v>
      </c>
      <c r="H6" s="361" t="s">
        <v>16</v>
      </c>
      <c r="I6" s="361" t="s">
        <v>16</v>
      </c>
      <c r="J6" s="378" t="s">
        <v>299</v>
      </c>
      <c r="K6" s="211" t="s">
        <v>17</v>
      </c>
      <c r="L6" s="211">
        <f t="shared" ref="L6:BK6" si="0">IF(L7=0,0,IF(L7&lt;0.25,-0.5,-1))</f>
        <v>-0.5</v>
      </c>
      <c r="M6" s="211">
        <f t="shared" si="0"/>
        <v>-1</v>
      </c>
      <c r="N6" s="211">
        <f t="shared" si="0"/>
        <v>-0.5</v>
      </c>
      <c r="O6" s="211">
        <f t="shared" si="0"/>
        <v>0</v>
      </c>
      <c r="P6" s="211">
        <f t="shared" si="0"/>
        <v>-1</v>
      </c>
      <c r="Q6" s="211">
        <f t="shared" si="0"/>
        <v>-0.5</v>
      </c>
      <c r="R6" s="211">
        <f t="shared" si="0"/>
        <v>-1</v>
      </c>
      <c r="S6" s="211">
        <f t="shared" si="0"/>
        <v>-0.5</v>
      </c>
      <c r="T6" s="211">
        <f t="shared" si="0"/>
        <v>-1</v>
      </c>
      <c r="U6" s="211">
        <f t="shared" si="0"/>
        <v>-1</v>
      </c>
      <c r="V6" s="211">
        <f t="shared" si="0"/>
        <v>-0.5</v>
      </c>
      <c r="W6" s="211">
        <f t="shared" si="0"/>
        <v>-0.5</v>
      </c>
      <c r="X6" s="211">
        <f t="shared" si="0"/>
        <v>-1</v>
      </c>
      <c r="Y6" s="211">
        <f t="shared" si="0"/>
        <v>-1</v>
      </c>
      <c r="Z6" s="211">
        <f t="shared" si="0"/>
        <v>-1</v>
      </c>
      <c r="AA6" s="211">
        <f t="shared" si="0"/>
        <v>-1</v>
      </c>
      <c r="AB6" s="211">
        <f t="shared" si="0"/>
        <v>0</v>
      </c>
      <c r="AC6" s="211">
        <f t="shared" si="0"/>
        <v>-0.5</v>
      </c>
      <c r="AD6" s="211">
        <f t="shared" si="0"/>
        <v>0</v>
      </c>
      <c r="AE6" s="211">
        <f t="shared" si="0"/>
        <v>0</v>
      </c>
      <c r="AF6" s="211">
        <f t="shared" si="0"/>
        <v>-1</v>
      </c>
      <c r="AG6" s="211">
        <f t="shared" si="0"/>
        <v>0</v>
      </c>
      <c r="AH6" s="211">
        <f t="shared" si="0"/>
        <v>-0.5</v>
      </c>
      <c r="AI6" s="211">
        <f t="shared" si="0"/>
        <v>-1</v>
      </c>
      <c r="AJ6" s="211">
        <f t="shared" si="0"/>
        <v>0</v>
      </c>
      <c r="AK6" s="211">
        <f t="shared" si="0"/>
        <v>-1</v>
      </c>
      <c r="AL6" s="211">
        <f t="shared" si="0"/>
        <v>0</v>
      </c>
      <c r="AM6" s="211">
        <f t="shared" si="0"/>
        <v>-1</v>
      </c>
      <c r="AN6" s="211">
        <f t="shared" si="0"/>
        <v>-0.5</v>
      </c>
      <c r="AO6" s="211">
        <f t="shared" si="0"/>
        <v>0</v>
      </c>
      <c r="AP6" s="211">
        <f t="shared" si="0"/>
        <v>0</v>
      </c>
      <c r="AQ6" s="211">
        <f t="shared" si="0"/>
        <v>-0.5</v>
      </c>
      <c r="AR6" s="211">
        <f t="shared" si="0"/>
        <v>-1</v>
      </c>
      <c r="AS6" s="211">
        <f t="shared" si="0"/>
        <v>-1</v>
      </c>
      <c r="AT6" s="211">
        <f t="shared" si="0"/>
        <v>-1</v>
      </c>
      <c r="AU6" s="211">
        <f t="shared" si="0"/>
        <v>-0.5</v>
      </c>
      <c r="AV6" s="211">
        <f t="shared" si="0"/>
        <v>0</v>
      </c>
      <c r="AW6" s="211">
        <f t="shared" si="0"/>
        <v>-0.5</v>
      </c>
      <c r="AX6" s="211">
        <f t="shared" si="0"/>
        <v>-0.5</v>
      </c>
      <c r="AY6" s="211">
        <f t="shared" si="0"/>
        <v>0</v>
      </c>
      <c r="AZ6" s="211">
        <f t="shared" si="0"/>
        <v>-1</v>
      </c>
      <c r="BA6" s="211">
        <f t="shared" si="0"/>
        <v>-0.5</v>
      </c>
      <c r="BB6" s="211">
        <f t="shared" si="0"/>
        <v>-1</v>
      </c>
      <c r="BC6" s="211">
        <f t="shared" si="0"/>
        <v>-0.5</v>
      </c>
      <c r="BD6" s="211">
        <f t="shared" si="0"/>
        <v>0</v>
      </c>
      <c r="BE6" s="211">
        <f t="shared" si="0"/>
        <v>-1</v>
      </c>
      <c r="BF6" s="211">
        <f t="shared" si="0"/>
        <v>-0.5</v>
      </c>
      <c r="BG6" s="211">
        <f t="shared" si="0"/>
        <v>0</v>
      </c>
      <c r="BH6" s="211">
        <f t="shared" si="0"/>
        <v>-0.5</v>
      </c>
      <c r="BI6" s="211">
        <f t="shared" si="0"/>
        <v>0</v>
      </c>
      <c r="BJ6" s="211">
        <f t="shared" si="0"/>
        <v>0</v>
      </c>
      <c r="BK6" s="211">
        <f t="shared" si="0"/>
        <v>-1</v>
      </c>
      <c r="BL6" s="157"/>
      <c r="BM6" s="150"/>
      <c r="BN6" s="150"/>
      <c r="BO6" s="212"/>
      <c r="BP6" s="201"/>
    </row>
    <row r="7" spans="1:68" s="11" customFormat="1" ht="40.5" customHeight="1" thickBot="1" x14ac:dyDescent="0.3">
      <c r="A7" s="335"/>
      <c r="B7" s="359"/>
      <c r="C7" s="360"/>
      <c r="D7" s="340"/>
      <c r="E7" s="297"/>
      <c r="F7" s="302"/>
      <c r="G7" s="326"/>
      <c r="H7" s="326"/>
      <c r="I7" s="326"/>
      <c r="J7" s="379"/>
      <c r="K7" s="119" t="s">
        <v>18</v>
      </c>
      <c r="L7" s="1">
        <v>0.11013215859030837</v>
      </c>
      <c r="M7" s="1">
        <v>0.51457975986277871</v>
      </c>
      <c r="N7" s="1">
        <v>0.20470829068577279</v>
      </c>
      <c r="O7" s="1">
        <v>0</v>
      </c>
      <c r="P7" s="1">
        <v>0.87108013937282225</v>
      </c>
      <c r="Q7" s="1">
        <v>0.14992503748125938</v>
      </c>
      <c r="R7" s="1">
        <v>0.34129692832764508</v>
      </c>
      <c r="S7" s="1">
        <v>9.46073793755913E-2</v>
      </c>
      <c r="T7" s="1">
        <v>0.47505938242280282</v>
      </c>
      <c r="U7" s="1">
        <v>1.4018691588785046</v>
      </c>
      <c r="V7" s="1">
        <v>0.24968789013732834</v>
      </c>
      <c r="W7" s="1">
        <v>0.15847860538827258</v>
      </c>
      <c r="X7" s="1">
        <v>0.37593984962406013</v>
      </c>
      <c r="Y7" s="1">
        <v>0.79239302694136293</v>
      </c>
      <c r="Z7" s="1">
        <v>0.26737967914438504</v>
      </c>
      <c r="AA7" s="1">
        <v>0.28694404591104733</v>
      </c>
      <c r="AB7" s="1">
        <v>0</v>
      </c>
      <c r="AC7" s="1">
        <v>0.13324450366422386</v>
      </c>
      <c r="AD7" s="1">
        <v>0</v>
      </c>
      <c r="AE7" s="1">
        <v>0</v>
      </c>
      <c r="AF7" s="1">
        <v>1.1235955056179776</v>
      </c>
      <c r="AG7" s="1">
        <v>0</v>
      </c>
      <c r="AH7" s="1">
        <v>0.16806722689075632</v>
      </c>
      <c r="AI7" s="1">
        <v>0.85470085470085466</v>
      </c>
      <c r="AJ7" s="1">
        <v>0</v>
      </c>
      <c r="AK7" s="1">
        <v>0.46189376443418012</v>
      </c>
      <c r="AL7" s="1">
        <v>0</v>
      </c>
      <c r="AM7" s="1">
        <v>0.25773195876288657</v>
      </c>
      <c r="AN7" s="1">
        <v>0.11587485515643106</v>
      </c>
      <c r="AO7" s="1">
        <v>0</v>
      </c>
      <c r="AP7" s="1">
        <v>0</v>
      </c>
      <c r="AQ7" s="1">
        <v>0.12787723785166241</v>
      </c>
      <c r="AR7" s="1">
        <v>0.50050050050050054</v>
      </c>
      <c r="AS7" s="1">
        <v>0.6097560975609756</v>
      </c>
      <c r="AT7" s="1">
        <v>0.31948881789137379</v>
      </c>
      <c r="AU7" s="1">
        <v>7.5471698113207544E-2</v>
      </c>
      <c r="AV7" s="1">
        <v>0</v>
      </c>
      <c r="AW7" s="1">
        <v>0.13812154696132597</v>
      </c>
      <c r="AX7" s="1">
        <v>0.17793594306049823</v>
      </c>
      <c r="AY7" s="1">
        <v>0</v>
      </c>
      <c r="AZ7" s="1">
        <v>0.77369439071566726</v>
      </c>
      <c r="BA7" s="1">
        <v>0.12077294685990338</v>
      </c>
      <c r="BB7" s="1">
        <v>0.6198347107438017</v>
      </c>
      <c r="BC7" s="1">
        <v>0.21164021164021163</v>
      </c>
      <c r="BD7" s="1">
        <v>0</v>
      </c>
      <c r="BE7" s="1">
        <v>0.86956521739130432</v>
      </c>
      <c r="BF7" s="1">
        <v>0.11695906432748537</v>
      </c>
      <c r="BG7" s="1">
        <v>0</v>
      </c>
      <c r="BH7" s="1">
        <v>0.24937655860349128</v>
      </c>
      <c r="BI7" s="1">
        <v>0</v>
      </c>
      <c r="BJ7" s="1">
        <v>0</v>
      </c>
      <c r="BK7" s="1">
        <v>2.8225806451612905</v>
      </c>
      <c r="BL7" s="1"/>
      <c r="BM7" s="151"/>
      <c r="BN7" s="151">
        <v>0.4</v>
      </c>
      <c r="BO7" s="56">
        <v>0.28999999999999998</v>
      </c>
      <c r="BP7" s="202">
        <v>0.25</v>
      </c>
    </row>
    <row r="8" spans="1:68" s="11" customFormat="1" ht="30.75" customHeight="1" x14ac:dyDescent="0.25">
      <c r="A8" s="335"/>
      <c r="B8" s="310" t="s">
        <v>177</v>
      </c>
      <c r="C8" s="133" t="s">
        <v>19</v>
      </c>
      <c r="D8" s="323" t="s">
        <v>20</v>
      </c>
      <c r="E8" s="298" t="s">
        <v>15</v>
      </c>
      <c r="F8" s="298" t="s">
        <v>236</v>
      </c>
      <c r="G8" s="316"/>
      <c r="H8" s="316" t="s">
        <v>16</v>
      </c>
      <c r="I8" s="316" t="s">
        <v>16</v>
      </c>
      <c r="J8" s="362" t="s">
        <v>163</v>
      </c>
      <c r="K8" s="29" t="s">
        <v>17</v>
      </c>
      <c r="L8" s="29">
        <f>IF(L9&lt;49.99,0.5,1)</f>
        <v>1</v>
      </c>
      <c r="M8" s="29">
        <f t="shared" ref="M8:BK8" si="1">IF(M9&lt;49.99,0.5,1)</f>
        <v>0.5</v>
      </c>
      <c r="N8" s="29">
        <f t="shared" si="1"/>
        <v>1</v>
      </c>
      <c r="O8" s="29">
        <f t="shared" si="1"/>
        <v>1</v>
      </c>
      <c r="P8" s="29">
        <f t="shared" si="1"/>
        <v>0.5</v>
      </c>
      <c r="Q8" s="29">
        <f t="shared" si="1"/>
        <v>0.5</v>
      </c>
      <c r="R8" s="29">
        <f t="shared" si="1"/>
        <v>1</v>
      </c>
      <c r="S8" s="29">
        <f t="shared" si="1"/>
        <v>0.5</v>
      </c>
      <c r="T8" s="29">
        <f t="shared" si="1"/>
        <v>0.5</v>
      </c>
      <c r="U8" s="29">
        <f t="shared" si="1"/>
        <v>0.5</v>
      </c>
      <c r="V8" s="29">
        <f t="shared" si="1"/>
        <v>0.5</v>
      </c>
      <c r="W8" s="29">
        <f t="shared" si="1"/>
        <v>0.5</v>
      </c>
      <c r="X8" s="29">
        <f t="shared" si="1"/>
        <v>0.5</v>
      </c>
      <c r="Y8" s="29">
        <f t="shared" si="1"/>
        <v>0.5</v>
      </c>
      <c r="Z8" s="29">
        <f t="shared" si="1"/>
        <v>0.5</v>
      </c>
      <c r="AA8" s="29">
        <f t="shared" si="1"/>
        <v>0.5</v>
      </c>
      <c r="AB8" s="29">
        <f t="shared" si="1"/>
        <v>0.5</v>
      </c>
      <c r="AC8" s="29">
        <f t="shared" si="1"/>
        <v>1</v>
      </c>
      <c r="AD8" s="29">
        <f t="shared" si="1"/>
        <v>1</v>
      </c>
      <c r="AE8" s="29">
        <f t="shared" si="1"/>
        <v>0.5</v>
      </c>
      <c r="AF8" s="29">
        <f t="shared" si="1"/>
        <v>0.5</v>
      </c>
      <c r="AG8" s="29">
        <f t="shared" si="1"/>
        <v>0.5</v>
      </c>
      <c r="AH8" s="29">
        <f t="shared" si="1"/>
        <v>0.5</v>
      </c>
      <c r="AI8" s="29">
        <f t="shared" si="1"/>
        <v>0.5</v>
      </c>
      <c r="AJ8" s="29">
        <f t="shared" si="1"/>
        <v>0.5</v>
      </c>
      <c r="AK8" s="29">
        <f t="shared" si="1"/>
        <v>0.5</v>
      </c>
      <c r="AL8" s="29">
        <f t="shared" si="1"/>
        <v>0.5</v>
      </c>
      <c r="AM8" s="29">
        <f t="shared" si="1"/>
        <v>0.5</v>
      </c>
      <c r="AN8" s="29">
        <f t="shared" si="1"/>
        <v>1</v>
      </c>
      <c r="AO8" s="29">
        <f t="shared" si="1"/>
        <v>0.5</v>
      </c>
      <c r="AP8" s="29">
        <f t="shared" si="1"/>
        <v>0.5</v>
      </c>
      <c r="AQ8" s="29">
        <f t="shared" si="1"/>
        <v>0.5</v>
      </c>
      <c r="AR8" s="29">
        <f t="shared" si="1"/>
        <v>0.5</v>
      </c>
      <c r="AS8" s="29">
        <f t="shared" si="1"/>
        <v>0.5</v>
      </c>
      <c r="AT8" s="29">
        <f t="shared" si="1"/>
        <v>0.5</v>
      </c>
      <c r="AU8" s="29">
        <f t="shared" si="1"/>
        <v>1</v>
      </c>
      <c r="AV8" s="29">
        <f t="shared" si="1"/>
        <v>0.5</v>
      </c>
      <c r="AW8" s="29">
        <f t="shared" si="1"/>
        <v>0.5</v>
      </c>
      <c r="AX8" s="29">
        <f t="shared" si="1"/>
        <v>0.5</v>
      </c>
      <c r="AY8" s="29">
        <f t="shared" si="1"/>
        <v>0.5</v>
      </c>
      <c r="AZ8" s="29">
        <f t="shared" si="1"/>
        <v>0.5</v>
      </c>
      <c r="BA8" s="29">
        <f t="shared" si="1"/>
        <v>0.5</v>
      </c>
      <c r="BB8" s="29">
        <f t="shared" si="1"/>
        <v>0.5</v>
      </c>
      <c r="BC8" s="29">
        <f t="shared" si="1"/>
        <v>1</v>
      </c>
      <c r="BD8" s="29">
        <f t="shared" si="1"/>
        <v>0.5</v>
      </c>
      <c r="BE8" s="29">
        <f t="shared" si="1"/>
        <v>1</v>
      </c>
      <c r="BF8" s="29">
        <f t="shared" si="1"/>
        <v>0.5</v>
      </c>
      <c r="BG8" s="29">
        <f t="shared" si="1"/>
        <v>0.5</v>
      </c>
      <c r="BH8" s="29">
        <f t="shared" si="1"/>
        <v>0.5</v>
      </c>
      <c r="BI8" s="29">
        <f t="shared" si="1"/>
        <v>0.5</v>
      </c>
      <c r="BJ8" s="29">
        <f t="shared" si="1"/>
        <v>0.5</v>
      </c>
      <c r="BK8" s="29">
        <f t="shared" si="1"/>
        <v>0.5</v>
      </c>
      <c r="BL8" s="146"/>
      <c r="BM8" s="146"/>
      <c r="BN8" s="146"/>
      <c r="BO8" s="59"/>
      <c r="BP8" s="203"/>
    </row>
    <row r="9" spans="1:68" s="11" customFormat="1" ht="45" customHeight="1" x14ac:dyDescent="0.25">
      <c r="A9" s="335"/>
      <c r="B9" s="311"/>
      <c r="C9" s="134" t="s">
        <v>21</v>
      </c>
      <c r="D9" s="339"/>
      <c r="E9" s="299"/>
      <c r="F9" s="299"/>
      <c r="G9" s="317"/>
      <c r="H9" s="317"/>
      <c r="I9" s="317"/>
      <c r="J9" s="307"/>
      <c r="K9" s="117" t="s">
        <v>18</v>
      </c>
      <c r="L9" s="28">
        <v>70</v>
      </c>
      <c r="M9" s="28">
        <v>30</v>
      </c>
      <c r="N9" s="28">
        <v>50</v>
      </c>
      <c r="O9" s="28">
        <v>50</v>
      </c>
      <c r="P9" s="28">
        <v>30</v>
      </c>
      <c r="Q9" s="3">
        <v>40</v>
      </c>
      <c r="R9" s="3">
        <v>70</v>
      </c>
      <c r="S9" s="3">
        <v>30</v>
      </c>
      <c r="T9" s="3">
        <v>40</v>
      </c>
      <c r="U9" s="3">
        <v>10</v>
      </c>
      <c r="V9" s="3">
        <v>20</v>
      </c>
      <c r="W9" s="3">
        <v>20</v>
      </c>
      <c r="X9" s="3">
        <v>20</v>
      </c>
      <c r="Y9" s="3">
        <v>20</v>
      </c>
      <c r="Z9" s="3">
        <v>10</v>
      </c>
      <c r="AA9" s="3">
        <v>40</v>
      </c>
      <c r="AB9" s="3">
        <v>40</v>
      </c>
      <c r="AC9" s="3">
        <v>70</v>
      </c>
      <c r="AD9" s="3">
        <v>60</v>
      </c>
      <c r="AE9" s="3">
        <v>20</v>
      </c>
      <c r="AF9" s="3">
        <v>0</v>
      </c>
      <c r="AG9" s="3">
        <v>10</v>
      </c>
      <c r="AH9" s="3">
        <v>20</v>
      </c>
      <c r="AI9" s="3">
        <v>10</v>
      </c>
      <c r="AJ9" s="3">
        <v>40</v>
      </c>
      <c r="AK9" s="3">
        <v>10</v>
      </c>
      <c r="AL9" s="3">
        <v>30</v>
      </c>
      <c r="AM9" s="3">
        <v>30</v>
      </c>
      <c r="AN9" s="3">
        <v>50</v>
      </c>
      <c r="AO9" s="3">
        <v>40</v>
      </c>
      <c r="AP9" s="3">
        <v>30</v>
      </c>
      <c r="AQ9" s="3">
        <v>30</v>
      </c>
      <c r="AR9" s="3">
        <v>40</v>
      </c>
      <c r="AS9" s="3">
        <v>0</v>
      </c>
      <c r="AT9" s="3">
        <v>30</v>
      </c>
      <c r="AU9" s="3">
        <v>50</v>
      </c>
      <c r="AV9" s="3">
        <v>30</v>
      </c>
      <c r="AW9" s="3">
        <v>20</v>
      </c>
      <c r="AX9" s="3">
        <v>20</v>
      </c>
      <c r="AY9" s="3">
        <v>20</v>
      </c>
      <c r="AZ9" s="3">
        <v>20</v>
      </c>
      <c r="BA9" s="3">
        <v>30</v>
      </c>
      <c r="BB9" s="3">
        <v>30</v>
      </c>
      <c r="BC9" s="3">
        <v>60</v>
      </c>
      <c r="BD9" s="3">
        <v>20</v>
      </c>
      <c r="BE9" s="3">
        <v>60</v>
      </c>
      <c r="BF9" s="3">
        <v>40</v>
      </c>
      <c r="BG9" s="3">
        <v>40</v>
      </c>
      <c r="BH9" s="3">
        <v>10</v>
      </c>
      <c r="BI9" s="3">
        <v>40</v>
      </c>
      <c r="BJ9" s="3">
        <v>20</v>
      </c>
      <c r="BK9" s="3">
        <v>0</v>
      </c>
      <c r="BL9" s="146"/>
      <c r="BM9" s="146"/>
      <c r="BN9" s="146">
        <v>37.1</v>
      </c>
      <c r="BO9" s="57">
        <v>38</v>
      </c>
      <c r="BP9" s="203"/>
    </row>
    <row r="10" spans="1:68" s="11" customFormat="1" ht="45" customHeight="1" thickBot="1" x14ac:dyDescent="0.3">
      <c r="A10" s="335"/>
      <c r="B10" s="311"/>
      <c r="C10" s="136" t="s">
        <v>217</v>
      </c>
      <c r="D10" s="69" t="s">
        <v>266</v>
      </c>
      <c r="E10" s="302"/>
      <c r="F10" s="302"/>
      <c r="G10" s="318"/>
      <c r="H10" s="318"/>
      <c r="I10" s="318"/>
      <c r="J10" s="121"/>
      <c r="K10" s="117" t="s">
        <v>38</v>
      </c>
      <c r="L10" s="30">
        <v>0</v>
      </c>
      <c r="M10" s="30">
        <v>2</v>
      </c>
      <c r="N10" s="30">
        <v>0</v>
      </c>
      <c r="O10" s="30">
        <v>0</v>
      </c>
      <c r="P10" s="30">
        <v>0</v>
      </c>
      <c r="Q10" s="67">
        <v>0</v>
      </c>
      <c r="R10" s="67">
        <v>1</v>
      </c>
      <c r="S10" s="67">
        <v>1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1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2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1</v>
      </c>
      <c r="AV10" s="67">
        <v>0</v>
      </c>
      <c r="AW10" s="67">
        <v>0</v>
      </c>
      <c r="AX10" s="67">
        <v>0</v>
      </c>
      <c r="AY10" s="67">
        <v>0</v>
      </c>
      <c r="AZ10" s="67">
        <v>0</v>
      </c>
      <c r="BA10" s="67">
        <v>0</v>
      </c>
      <c r="BB10" s="67">
        <v>0</v>
      </c>
      <c r="BC10" s="67">
        <v>0</v>
      </c>
      <c r="BD10" s="67">
        <v>0</v>
      </c>
      <c r="BE10" s="67">
        <v>0</v>
      </c>
      <c r="BF10" s="67">
        <v>0</v>
      </c>
      <c r="BG10" s="67">
        <v>1</v>
      </c>
      <c r="BH10" s="67">
        <v>0</v>
      </c>
      <c r="BI10" s="67">
        <v>0</v>
      </c>
      <c r="BJ10" s="67">
        <v>0</v>
      </c>
      <c r="BK10" s="67">
        <v>0</v>
      </c>
      <c r="BL10" s="146"/>
      <c r="BM10" s="146"/>
      <c r="BN10" s="146"/>
      <c r="BO10" s="57"/>
      <c r="BP10" s="203"/>
    </row>
    <row r="11" spans="1:68" s="11" customFormat="1" ht="22.5" customHeight="1" x14ac:dyDescent="0.25">
      <c r="A11" s="335"/>
      <c r="B11" s="311"/>
      <c r="C11" s="356" t="s">
        <v>22</v>
      </c>
      <c r="D11" s="313" t="s">
        <v>23</v>
      </c>
      <c r="E11" s="298" t="s">
        <v>15</v>
      </c>
      <c r="F11" s="298" t="s">
        <v>236</v>
      </c>
      <c r="G11" s="316"/>
      <c r="H11" s="316" t="s">
        <v>16</v>
      </c>
      <c r="I11" s="316" t="s">
        <v>16</v>
      </c>
      <c r="J11" s="364" t="s">
        <v>293</v>
      </c>
      <c r="K11" s="29" t="s">
        <v>17</v>
      </c>
      <c r="L11" s="29">
        <f t="shared" ref="L11:AQ11" si="2">(L13+L14)*0.5</f>
        <v>0.5</v>
      </c>
      <c r="M11" s="29">
        <f t="shared" si="2"/>
        <v>1.5</v>
      </c>
      <c r="N11" s="29">
        <f t="shared" si="2"/>
        <v>0.5</v>
      </c>
      <c r="O11" s="29">
        <f t="shared" si="2"/>
        <v>0</v>
      </c>
      <c r="P11" s="29">
        <f t="shared" si="2"/>
        <v>0</v>
      </c>
      <c r="Q11" s="29">
        <f t="shared" si="2"/>
        <v>0.5</v>
      </c>
      <c r="R11" s="29">
        <f t="shared" si="2"/>
        <v>1</v>
      </c>
      <c r="S11" s="29">
        <f t="shared" si="2"/>
        <v>1</v>
      </c>
      <c r="T11" s="29">
        <f t="shared" si="2"/>
        <v>0.5</v>
      </c>
      <c r="U11" s="29">
        <f t="shared" si="2"/>
        <v>0</v>
      </c>
      <c r="V11" s="29">
        <f t="shared" si="2"/>
        <v>0.5</v>
      </c>
      <c r="W11" s="29">
        <f t="shared" si="2"/>
        <v>0</v>
      </c>
      <c r="X11" s="29">
        <f t="shared" si="2"/>
        <v>0</v>
      </c>
      <c r="Y11" s="29">
        <f t="shared" si="2"/>
        <v>0</v>
      </c>
      <c r="Z11" s="29">
        <f t="shared" si="2"/>
        <v>0</v>
      </c>
      <c r="AA11" s="29">
        <f t="shared" si="2"/>
        <v>0</v>
      </c>
      <c r="AB11" s="29">
        <f t="shared" si="2"/>
        <v>0.5</v>
      </c>
      <c r="AC11" s="29">
        <f t="shared" si="2"/>
        <v>1.5</v>
      </c>
      <c r="AD11" s="29">
        <f t="shared" si="2"/>
        <v>0.5</v>
      </c>
      <c r="AE11" s="29">
        <f t="shared" si="2"/>
        <v>0.5</v>
      </c>
      <c r="AF11" s="29">
        <f t="shared" si="2"/>
        <v>0</v>
      </c>
      <c r="AG11" s="29">
        <f t="shared" si="2"/>
        <v>0</v>
      </c>
      <c r="AH11" s="29">
        <f t="shared" si="2"/>
        <v>0</v>
      </c>
      <c r="AI11" s="29">
        <f t="shared" si="2"/>
        <v>0</v>
      </c>
      <c r="AJ11" s="29">
        <f t="shared" si="2"/>
        <v>1.5</v>
      </c>
      <c r="AK11" s="29">
        <f t="shared" si="2"/>
        <v>0</v>
      </c>
      <c r="AL11" s="29">
        <f t="shared" si="2"/>
        <v>0</v>
      </c>
      <c r="AM11" s="29">
        <f t="shared" si="2"/>
        <v>1</v>
      </c>
      <c r="AN11" s="29">
        <f t="shared" si="2"/>
        <v>0.5</v>
      </c>
      <c r="AO11" s="29">
        <f t="shared" si="2"/>
        <v>0.5</v>
      </c>
      <c r="AP11" s="29">
        <f t="shared" si="2"/>
        <v>0</v>
      </c>
      <c r="AQ11" s="29">
        <f t="shared" si="2"/>
        <v>0</v>
      </c>
      <c r="AR11" s="29">
        <f t="shared" ref="AR11:BK11" si="3">(AR13+AR14)*0.5</f>
        <v>0.5</v>
      </c>
      <c r="AS11" s="29">
        <f t="shared" si="3"/>
        <v>0</v>
      </c>
      <c r="AT11" s="29">
        <f t="shared" si="3"/>
        <v>0</v>
      </c>
      <c r="AU11" s="29">
        <f t="shared" si="3"/>
        <v>1.5</v>
      </c>
      <c r="AV11" s="29">
        <f t="shared" si="3"/>
        <v>0.5</v>
      </c>
      <c r="AW11" s="29">
        <f t="shared" si="3"/>
        <v>0</v>
      </c>
      <c r="AX11" s="29">
        <f t="shared" si="3"/>
        <v>0</v>
      </c>
      <c r="AY11" s="29">
        <f t="shared" si="3"/>
        <v>0</v>
      </c>
      <c r="AZ11" s="29">
        <f t="shared" si="3"/>
        <v>0</v>
      </c>
      <c r="BA11" s="29">
        <f t="shared" si="3"/>
        <v>0</v>
      </c>
      <c r="BB11" s="29">
        <f t="shared" si="3"/>
        <v>0</v>
      </c>
      <c r="BC11" s="29">
        <f t="shared" si="3"/>
        <v>0.5</v>
      </c>
      <c r="BD11" s="29">
        <f t="shared" si="3"/>
        <v>0</v>
      </c>
      <c r="BE11" s="29">
        <f t="shared" si="3"/>
        <v>0</v>
      </c>
      <c r="BF11" s="29">
        <f t="shared" si="3"/>
        <v>0.5</v>
      </c>
      <c r="BG11" s="29">
        <f t="shared" si="3"/>
        <v>0.5</v>
      </c>
      <c r="BH11" s="29">
        <f t="shared" si="3"/>
        <v>0</v>
      </c>
      <c r="BI11" s="29">
        <f t="shared" si="3"/>
        <v>1</v>
      </c>
      <c r="BJ11" s="29">
        <f t="shared" si="3"/>
        <v>0</v>
      </c>
      <c r="BK11" s="29">
        <f t="shared" si="3"/>
        <v>0</v>
      </c>
      <c r="BL11" s="146"/>
      <c r="BM11" s="146"/>
      <c r="BN11" s="146"/>
      <c r="BO11" s="59"/>
      <c r="BP11" s="203"/>
    </row>
    <row r="12" spans="1:68" s="11" customFormat="1" ht="35.25" customHeight="1" x14ac:dyDescent="0.25">
      <c r="A12" s="335"/>
      <c r="B12" s="311"/>
      <c r="C12" s="363"/>
      <c r="D12" s="314"/>
      <c r="E12" s="299"/>
      <c r="F12" s="299"/>
      <c r="G12" s="317"/>
      <c r="H12" s="317"/>
      <c r="I12" s="317"/>
      <c r="J12" s="365"/>
      <c r="K12" s="117" t="s">
        <v>230</v>
      </c>
      <c r="L12" s="144">
        <f t="shared" ref="L12:AQ12" si="4">L13+L14</f>
        <v>1</v>
      </c>
      <c r="M12" s="144">
        <f t="shared" si="4"/>
        <v>3</v>
      </c>
      <c r="N12" s="144">
        <f t="shared" si="4"/>
        <v>1</v>
      </c>
      <c r="O12" s="144">
        <f t="shared" si="4"/>
        <v>0</v>
      </c>
      <c r="P12" s="144">
        <f t="shared" si="4"/>
        <v>0</v>
      </c>
      <c r="Q12" s="144">
        <f t="shared" si="4"/>
        <v>1</v>
      </c>
      <c r="R12" s="144">
        <f t="shared" si="4"/>
        <v>2</v>
      </c>
      <c r="S12" s="144">
        <f t="shared" si="4"/>
        <v>2</v>
      </c>
      <c r="T12" s="144">
        <f t="shared" si="4"/>
        <v>1</v>
      </c>
      <c r="U12" s="144">
        <f t="shared" si="4"/>
        <v>0</v>
      </c>
      <c r="V12" s="144">
        <f t="shared" si="4"/>
        <v>1</v>
      </c>
      <c r="W12" s="144">
        <f t="shared" si="4"/>
        <v>0</v>
      </c>
      <c r="X12" s="144">
        <f t="shared" si="4"/>
        <v>0</v>
      </c>
      <c r="Y12" s="144">
        <f t="shared" si="4"/>
        <v>0</v>
      </c>
      <c r="Z12" s="144">
        <f t="shared" si="4"/>
        <v>0</v>
      </c>
      <c r="AA12" s="144">
        <f t="shared" si="4"/>
        <v>0</v>
      </c>
      <c r="AB12" s="144">
        <f t="shared" si="4"/>
        <v>1</v>
      </c>
      <c r="AC12" s="144">
        <f t="shared" si="4"/>
        <v>3</v>
      </c>
      <c r="AD12" s="144">
        <f t="shared" si="4"/>
        <v>1</v>
      </c>
      <c r="AE12" s="144">
        <f t="shared" si="4"/>
        <v>1</v>
      </c>
      <c r="AF12" s="144">
        <f t="shared" si="4"/>
        <v>0</v>
      </c>
      <c r="AG12" s="144">
        <f t="shared" si="4"/>
        <v>0</v>
      </c>
      <c r="AH12" s="144">
        <f t="shared" si="4"/>
        <v>0</v>
      </c>
      <c r="AI12" s="144">
        <f t="shared" si="4"/>
        <v>0</v>
      </c>
      <c r="AJ12" s="144">
        <f t="shared" si="4"/>
        <v>3</v>
      </c>
      <c r="AK12" s="144">
        <f t="shared" si="4"/>
        <v>0</v>
      </c>
      <c r="AL12" s="144">
        <f t="shared" si="4"/>
        <v>0</v>
      </c>
      <c r="AM12" s="144">
        <f t="shared" si="4"/>
        <v>2</v>
      </c>
      <c r="AN12" s="144">
        <f t="shared" si="4"/>
        <v>1</v>
      </c>
      <c r="AO12" s="144">
        <f t="shared" si="4"/>
        <v>1</v>
      </c>
      <c r="AP12" s="144">
        <f t="shared" si="4"/>
        <v>0</v>
      </c>
      <c r="AQ12" s="144">
        <f t="shared" si="4"/>
        <v>0</v>
      </c>
      <c r="AR12" s="144">
        <f t="shared" ref="AR12:BK12" si="5">AR13+AR14</f>
        <v>1</v>
      </c>
      <c r="AS12" s="144">
        <f t="shared" si="5"/>
        <v>0</v>
      </c>
      <c r="AT12" s="144">
        <f t="shared" si="5"/>
        <v>0</v>
      </c>
      <c r="AU12" s="144">
        <f t="shared" si="5"/>
        <v>3</v>
      </c>
      <c r="AV12" s="144">
        <f t="shared" si="5"/>
        <v>1</v>
      </c>
      <c r="AW12" s="144">
        <f t="shared" si="5"/>
        <v>0</v>
      </c>
      <c r="AX12" s="144">
        <f t="shared" si="5"/>
        <v>0</v>
      </c>
      <c r="AY12" s="144">
        <f t="shared" si="5"/>
        <v>0</v>
      </c>
      <c r="AZ12" s="144">
        <f t="shared" si="5"/>
        <v>0</v>
      </c>
      <c r="BA12" s="144">
        <f t="shared" si="5"/>
        <v>0</v>
      </c>
      <c r="BB12" s="144">
        <f t="shared" si="5"/>
        <v>0</v>
      </c>
      <c r="BC12" s="144">
        <f t="shared" si="5"/>
        <v>1</v>
      </c>
      <c r="BD12" s="144">
        <f t="shared" si="5"/>
        <v>0</v>
      </c>
      <c r="BE12" s="144">
        <f t="shared" si="5"/>
        <v>0</v>
      </c>
      <c r="BF12" s="144">
        <f t="shared" si="5"/>
        <v>1</v>
      </c>
      <c r="BG12" s="144">
        <f t="shared" si="5"/>
        <v>1</v>
      </c>
      <c r="BH12" s="144">
        <f t="shared" si="5"/>
        <v>0</v>
      </c>
      <c r="BI12" s="144">
        <f t="shared" si="5"/>
        <v>2</v>
      </c>
      <c r="BJ12" s="144">
        <f t="shared" si="5"/>
        <v>0</v>
      </c>
      <c r="BK12" s="144">
        <f t="shared" si="5"/>
        <v>0</v>
      </c>
      <c r="BL12" s="146"/>
      <c r="BM12" s="146"/>
      <c r="BN12" s="146">
        <v>5.5</v>
      </c>
      <c r="BO12" s="59">
        <v>14.7</v>
      </c>
      <c r="BP12" s="203"/>
    </row>
    <row r="13" spans="1:68" s="11" customFormat="1" ht="20.25" customHeight="1" x14ac:dyDescent="0.25">
      <c r="A13" s="335"/>
      <c r="B13" s="311"/>
      <c r="C13" s="134" t="s">
        <v>267</v>
      </c>
      <c r="D13" s="314"/>
      <c r="E13" s="299"/>
      <c r="F13" s="299"/>
      <c r="G13" s="317"/>
      <c r="H13" s="317"/>
      <c r="I13" s="317"/>
      <c r="J13" s="89"/>
      <c r="K13" s="117"/>
      <c r="L13" s="144">
        <v>1</v>
      </c>
      <c r="M13" s="144">
        <v>2</v>
      </c>
      <c r="N13" s="144">
        <v>1</v>
      </c>
      <c r="O13" s="144">
        <v>0</v>
      </c>
      <c r="P13" s="144">
        <v>0</v>
      </c>
      <c r="Q13" s="146">
        <v>1</v>
      </c>
      <c r="R13" s="146">
        <v>2</v>
      </c>
      <c r="S13" s="146">
        <v>1</v>
      </c>
      <c r="T13" s="146">
        <v>1</v>
      </c>
      <c r="U13" s="146">
        <v>0</v>
      </c>
      <c r="V13" s="146">
        <v>1</v>
      </c>
      <c r="W13" s="146">
        <v>0</v>
      </c>
      <c r="X13" s="146">
        <v>0</v>
      </c>
      <c r="Y13" s="146">
        <v>0</v>
      </c>
      <c r="Z13" s="146">
        <v>0</v>
      </c>
      <c r="AA13" s="146">
        <v>0</v>
      </c>
      <c r="AB13" s="146">
        <v>1</v>
      </c>
      <c r="AC13" s="146">
        <v>3</v>
      </c>
      <c r="AD13" s="146">
        <v>1</v>
      </c>
      <c r="AE13" s="146">
        <v>1</v>
      </c>
      <c r="AF13" s="146">
        <v>0</v>
      </c>
      <c r="AG13" s="146">
        <v>0</v>
      </c>
      <c r="AH13" s="146">
        <v>0</v>
      </c>
      <c r="AI13" s="146">
        <v>0</v>
      </c>
      <c r="AJ13" s="146">
        <v>3</v>
      </c>
      <c r="AK13" s="146">
        <v>0</v>
      </c>
      <c r="AL13" s="146">
        <v>0</v>
      </c>
      <c r="AM13" s="146">
        <v>2</v>
      </c>
      <c r="AN13" s="146">
        <v>1</v>
      </c>
      <c r="AO13" s="146">
        <v>1</v>
      </c>
      <c r="AP13" s="146">
        <v>0</v>
      </c>
      <c r="AQ13" s="146">
        <v>0</v>
      </c>
      <c r="AR13" s="146">
        <v>1</v>
      </c>
      <c r="AS13" s="146">
        <v>0</v>
      </c>
      <c r="AT13" s="146">
        <v>0</v>
      </c>
      <c r="AU13" s="146">
        <v>2</v>
      </c>
      <c r="AV13" s="146">
        <v>1</v>
      </c>
      <c r="AW13" s="146">
        <v>0</v>
      </c>
      <c r="AX13" s="146">
        <v>0</v>
      </c>
      <c r="AY13" s="146">
        <v>0</v>
      </c>
      <c r="AZ13" s="146">
        <v>0</v>
      </c>
      <c r="BA13" s="146">
        <v>0</v>
      </c>
      <c r="BB13" s="146">
        <v>0</v>
      </c>
      <c r="BC13" s="146">
        <v>1</v>
      </c>
      <c r="BD13" s="146">
        <v>0</v>
      </c>
      <c r="BE13" s="146">
        <v>0</v>
      </c>
      <c r="BF13" s="146">
        <v>1</v>
      </c>
      <c r="BG13" s="146">
        <v>1</v>
      </c>
      <c r="BH13" s="146">
        <v>0</v>
      </c>
      <c r="BI13" s="146">
        <v>2</v>
      </c>
      <c r="BJ13" s="146">
        <v>0</v>
      </c>
      <c r="BK13" s="146">
        <v>0</v>
      </c>
      <c r="BL13" s="146"/>
      <c r="BM13" s="146"/>
      <c r="BN13" s="146"/>
      <c r="BO13" s="59"/>
      <c r="BP13" s="203"/>
    </row>
    <row r="14" spans="1:68" s="11" customFormat="1" ht="20.25" customHeight="1" thickBot="1" x14ac:dyDescent="0.3">
      <c r="A14" s="335"/>
      <c r="B14" s="311"/>
      <c r="C14" s="135" t="s">
        <v>268</v>
      </c>
      <c r="D14" s="315"/>
      <c r="E14" s="302"/>
      <c r="F14" s="302"/>
      <c r="G14" s="318"/>
      <c r="H14" s="318"/>
      <c r="I14" s="318"/>
      <c r="J14" s="89"/>
      <c r="K14" s="117"/>
      <c r="L14" s="144">
        <v>0</v>
      </c>
      <c r="M14" s="144">
        <v>1</v>
      </c>
      <c r="N14" s="144">
        <v>0</v>
      </c>
      <c r="O14" s="144">
        <v>0</v>
      </c>
      <c r="P14" s="144">
        <v>0</v>
      </c>
      <c r="Q14" s="146">
        <v>0</v>
      </c>
      <c r="R14" s="146">
        <v>0</v>
      </c>
      <c r="S14" s="146">
        <v>1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1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/>
      <c r="BM14" s="146"/>
      <c r="BN14" s="146"/>
      <c r="BO14" s="59"/>
      <c r="BP14" s="203"/>
    </row>
    <row r="15" spans="1:68" s="11" customFormat="1" ht="20.25" customHeight="1" x14ac:dyDescent="0.25">
      <c r="A15" s="335"/>
      <c r="B15" s="311"/>
      <c r="C15" s="292" t="s">
        <v>255</v>
      </c>
      <c r="D15" s="294" t="s">
        <v>258</v>
      </c>
      <c r="E15" s="296" t="s">
        <v>15</v>
      </c>
      <c r="F15" s="298" t="s">
        <v>236</v>
      </c>
      <c r="G15" s="300" t="s">
        <v>151</v>
      </c>
      <c r="H15" s="300" t="s">
        <v>151</v>
      </c>
      <c r="I15" s="300"/>
      <c r="J15" s="300" t="s">
        <v>259</v>
      </c>
      <c r="K15" s="20" t="s">
        <v>17</v>
      </c>
      <c r="L15" s="20">
        <f>IF(L16&lt;10,0,IF(L16&lt;40,1,IF(L16&gt;70,3,2)))</f>
        <v>2</v>
      </c>
      <c r="M15" s="20">
        <f t="shared" ref="M15:BK15" si="6">IF(M16&lt;10,0,IF(M16&lt;40,1,IF(M16&gt;70,3,2)))</f>
        <v>1</v>
      </c>
      <c r="N15" s="20">
        <f t="shared" si="6"/>
        <v>2</v>
      </c>
      <c r="O15" s="20">
        <f t="shared" si="6"/>
        <v>2</v>
      </c>
      <c r="P15" s="20">
        <f t="shared" si="6"/>
        <v>2</v>
      </c>
      <c r="Q15" s="20">
        <f t="shared" si="6"/>
        <v>2</v>
      </c>
      <c r="R15" s="20">
        <f t="shared" si="6"/>
        <v>2</v>
      </c>
      <c r="S15" s="20">
        <f t="shared" si="6"/>
        <v>2</v>
      </c>
      <c r="T15" s="20">
        <f t="shared" si="6"/>
        <v>1</v>
      </c>
      <c r="U15" s="20">
        <f t="shared" si="6"/>
        <v>2</v>
      </c>
      <c r="V15" s="20">
        <f t="shared" si="6"/>
        <v>2</v>
      </c>
      <c r="W15" s="20">
        <f t="shared" si="6"/>
        <v>2</v>
      </c>
      <c r="X15" s="20">
        <f t="shared" si="6"/>
        <v>1</v>
      </c>
      <c r="Y15" s="20">
        <f t="shared" si="6"/>
        <v>1</v>
      </c>
      <c r="Z15" s="20">
        <f t="shared" si="6"/>
        <v>2</v>
      </c>
      <c r="AA15" s="20">
        <f t="shared" si="6"/>
        <v>2</v>
      </c>
      <c r="AB15" s="20">
        <f t="shared" si="6"/>
        <v>2</v>
      </c>
      <c r="AC15" s="20">
        <f t="shared" si="6"/>
        <v>2</v>
      </c>
      <c r="AD15" s="20">
        <f t="shared" si="6"/>
        <v>2</v>
      </c>
      <c r="AE15" s="20">
        <f t="shared" si="6"/>
        <v>2</v>
      </c>
      <c r="AF15" s="20">
        <f t="shared" si="6"/>
        <v>1</v>
      </c>
      <c r="AG15" s="20">
        <f t="shared" si="6"/>
        <v>2</v>
      </c>
      <c r="AH15" s="20">
        <f t="shared" si="6"/>
        <v>2</v>
      </c>
      <c r="AI15" s="20">
        <f t="shared" si="6"/>
        <v>2</v>
      </c>
      <c r="AJ15" s="20">
        <f t="shared" si="6"/>
        <v>2</v>
      </c>
      <c r="AK15" s="20">
        <f t="shared" si="6"/>
        <v>1</v>
      </c>
      <c r="AL15" s="20">
        <f t="shared" si="6"/>
        <v>2</v>
      </c>
      <c r="AM15" s="20">
        <f t="shared" si="6"/>
        <v>2</v>
      </c>
      <c r="AN15" s="20">
        <f t="shared" si="6"/>
        <v>2</v>
      </c>
      <c r="AO15" s="20">
        <f t="shared" si="6"/>
        <v>1</v>
      </c>
      <c r="AP15" s="20">
        <f t="shared" si="6"/>
        <v>2</v>
      </c>
      <c r="AQ15" s="20">
        <f t="shared" si="6"/>
        <v>2</v>
      </c>
      <c r="AR15" s="20">
        <f t="shared" si="6"/>
        <v>2</v>
      </c>
      <c r="AS15" s="20">
        <f t="shared" si="6"/>
        <v>1</v>
      </c>
      <c r="AT15" s="20">
        <f t="shared" si="6"/>
        <v>2</v>
      </c>
      <c r="AU15" s="20">
        <f t="shared" si="6"/>
        <v>2</v>
      </c>
      <c r="AV15" s="20">
        <f t="shared" si="6"/>
        <v>2</v>
      </c>
      <c r="AW15" s="20">
        <f t="shared" si="6"/>
        <v>2</v>
      </c>
      <c r="AX15" s="20">
        <f t="shared" si="6"/>
        <v>2</v>
      </c>
      <c r="AY15" s="20">
        <f t="shared" si="6"/>
        <v>1</v>
      </c>
      <c r="AZ15" s="20">
        <f t="shared" si="6"/>
        <v>1</v>
      </c>
      <c r="BA15" s="20">
        <f t="shared" si="6"/>
        <v>1</v>
      </c>
      <c r="BB15" s="20">
        <f t="shared" si="6"/>
        <v>2</v>
      </c>
      <c r="BC15" s="20">
        <f t="shared" si="6"/>
        <v>2</v>
      </c>
      <c r="BD15" s="20">
        <f t="shared" si="6"/>
        <v>2</v>
      </c>
      <c r="BE15" s="20">
        <f t="shared" si="6"/>
        <v>2</v>
      </c>
      <c r="BF15" s="20">
        <f t="shared" si="6"/>
        <v>2</v>
      </c>
      <c r="BG15" s="20">
        <f t="shared" si="6"/>
        <v>2</v>
      </c>
      <c r="BH15" s="20">
        <f t="shared" si="6"/>
        <v>2</v>
      </c>
      <c r="BI15" s="20">
        <f t="shared" si="6"/>
        <v>2</v>
      </c>
      <c r="BJ15" s="20">
        <f t="shared" si="6"/>
        <v>1</v>
      </c>
      <c r="BK15" s="20">
        <f t="shared" si="6"/>
        <v>0</v>
      </c>
      <c r="BL15" s="146"/>
      <c r="BM15" s="146"/>
      <c r="BN15" s="146"/>
      <c r="BO15" s="59"/>
      <c r="BP15" s="203"/>
    </row>
    <row r="16" spans="1:68" s="11" customFormat="1" ht="33.75" customHeight="1" thickBot="1" x14ac:dyDescent="0.3">
      <c r="A16" s="335"/>
      <c r="B16" s="312"/>
      <c r="C16" s="293"/>
      <c r="D16" s="295"/>
      <c r="E16" s="297"/>
      <c r="F16" s="299"/>
      <c r="G16" s="301"/>
      <c r="H16" s="301"/>
      <c r="I16" s="301"/>
      <c r="J16" s="301"/>
      <c r="K16" s="113" t="s">
        <v>18</v>
      </c>
      <c r="L16" s="3">
        <v>66.666666666666671</v>
      </c>
      <c r="M16" s="3">
        <v>33.333333333333336</v>
      </c>
      <c r="N16" s="3">
        <v>66.666666666666671</v>
      </c>
      <c r="O16" s="3">
        <v>66.666666666666671</v>
      </c>
      <c r="P16" s="3">
        <v>58.333333333333336</v>
      </c>
      <c r="Q16" s="3">
        <v>50</v>
      </c>
      <c r="R16" s="3">
        <v>41.666666666666664</v>
      </c>
      <c r="S16" s="3">
        <v>50</v>
      </c>
      <c r="T16" s="3">
        <v>25</v>
      </c>
      <c r="U16" s="3">
        <v>41.666666666666664</v>
      </c>
      <c r="V16" s="3">
        <v>58.333333333333336</v>
      </c>
      <c r="W16" s="3">
        <v>41.666666666666664</v>
      </c>
      <c r="X16" s="3">
        <v>33.333333333333336</v>
      </c>
      <c r="Y16" s="3">
        <v>33.333333333333336</v>
      </c>
      <c r="Z16" s="3">
        <v>66.666666666666671</v>
      </c>
      <c r="AA16" s="3">
        <v>50</v>
      </c>
      <c r="AB16" s="3">
        <v>58.333333333333336</v>
      </c>
      <c r="AC16" s="3">
        <v>66.666666666666671</v>
      </c>
      <c r="AD16" s="3">
        <v>58.333333333333336</v>
      </c>
      <c r="AE16" s="3">
        <v>50</v>
      </c>
      <c r="AF16" s="3">
        <v>25</v>
      </c>
      <c r="AG16" s="3">
        <v>41.666666666666664</v>
      </c>
      <c r="AH16" s="3">
        <v>41.666666666666664</v>
      </c>
      <c r="AI16" s="3">
        <v>41.666666666666664</v>
      </c>
      <c r="AJ16" s="3">
        <v>58.333333333333336</v>
      </c>
      <c r="AK16" s="3">
        <v>33.333333333333336</v>
      </c>
      <c r="AL16" s="3">
        <v>58.333333333333336</v>
      </c>
      <c r="AM16" s="3">
        <v>41.666666666666664</v>
      </c>
      <c r="AN16" s="3">
        <v>41.666666666666664</v>
      </c>
      <c r="AO16" s="3">
        <v>33.333333333333336</v>
      </c>
      <c r="AP16" s="3">
        <v>50</v>
      </c>
      <c r="AQ16" s="3">
        <v>58.333333333333336</v>
      </c>
      <c r="AR16" s="3">
        <v>58.333333333333336</v>
      </c>
      <c r="AS16" s="3">
        <v>25</v>
      </c>
      <c r="AT16" s="3">
        <v>58.333333333333336</v>
      </c>
      <c r="AU16" s="3">
        <v>50</v>
      </c>
      <c r="AV16" s="3">
        <v>41.666666666666664</v>
      </c>
      <c r="AW16" s="3">
        <v>50</v>
      </c>
      <c r="AX16" s="3">
        <v>58.333333333333336</v>
      </c>
      <c r="AY16" s="3">
        <v>33.333333333333336</v>
      </c>
      <c r="AZ16" s="3">
        <v>33.333333333333336</v>
      </c>
      <c r="BA16" s="3">
        <v>25</v>
      </c>
      <c r="BB16" s="3">
        <v>50</v>
      </c>
      <c r="BC16" s="3">
        <v>41.666666666666664</v>
      </c>
      <c r="BD16" s="3">
        <v>66.666666666666671</v>
      </c>
      <c r="BE16" s="3">
        <v>41.666666666666664</v>
      </c>
      <c r="BF16" s="3">
        <v>50</v>
      </c>
      <c r="BG16" s="3">
        <v>41.666666666666664</v>
      </c>
      <c r="BH16" s="3">
        <v>50</v>
      </c>
      <c r="BI16" s="3">
        <v>41.666666666666664</v>
      </c>
      <c r="BJ16" s="3">
        <v>33.333333333333336</v>
      </c>
      <c r="BK16" s="3">
        <v>0</v>
      </c>
      <c r="BL16" s="146">
        <v>12</v>
      </c>
      <c r="BM16" s="146"/>
      <c r="BN16" s="146"/>
      <c r="BO16" s="59"/>
      <c r="BP16" s="203"/>
    </row>
    <row r="17" spans="1:68" s="11" customFormat="1" x14ac:dyDescent="0.25">
      <c r="A17" s="335"/>
      <c r="B17" s="329" t="s">
        <v>25</v>
      </c>
      <c r="C17" s="327" t="s">
        <v>26</v>
      </c>
      <c r="D17" s="323" t="s">
        <v>27</v>
      </c>
      <c r="E17" s="298" t="s">
        <v>15</v>
      </c>
      <c r="F17" s="298" t="s">
        <v>235</v>
      </c>
      <c r="G17" s="316"/>
      <c r="H17" s="316" t="s">
        <v>16</v>
      </c>
      <c r="I17" s="316" t="s">
        <v>16</v>
      </c>
      <c r="J17" s="316" t="s">
        <v>291</v>
      </c>
      <c r="K17" s="29" t="s">
        <v>17</v>
      </c>
      <c r="L17" s="29">
        <f>IF(L18=0,0,IF(L18&gt;84,2,1))</f>
        <v>2</v>
      </c>
      <c r="M17" s="29">
        <f t="shared" ref="M17:BK17" si="7">IF(M18=0,0,IF(M18&gt;84,2,1))</f>
        <v>1</v>
      </c>
      <c r="N17" s="29">
        <f t="shared" si="7"/>
        <v>1</v>
      </c>
      <c r="O17" s="29">
        <f t="shared" si="7"/>
        <v>2</v>
      </c>
      <c r="P17" s="29">
        <f t="shared" si="7"/>
        <v>2</v>
      </c>
      <c r="Q17" s="29">
        <f t="shared" si="7"/>
        <v>2</v>
      </c>
      <c r="R17" s="29">
        <f t="shared" si="7"/>
        <v>2</v>
      </c>
      <c r="S17" s="29">
        <f t="shared" si="7"/>
        <v>2</v>
      </c>
      <c r="T17" s="29">
        <f t="shared" si="7"/>
        <v>1</v>
      </c>
      <c r="U17" s="29">
        <f t="shared" si="7"/>
        <v>1</v>
      </c>
      <c r="V17" s="29">
        <f t="shared" si="7"/>
        <v>2</v>
      </c>
      <c r="W17" s="29">
        <f t="shared" si="7"/>
        <v>2</v>
      </c>
      <c r="X17" s="29">
        <f t="shared" si="7"/>
        <v>1</v>
      </c>
      <c r="Y17" s="29">
        <f t="shared" si="7"/>
        <v>2</v>
      </c>
      <c r="Z17" s="29">
        <f t="shared" si="7"/>
        <v>1</v>
      </c>
      <c r="AA17" s="29">
        <f t="shared" si="7"/>
        <v>1</v>
      </c>
      <c r="AB17" s="29">
        <f t="shared" si="7"/>
        <v>2</v>
      </c>
      <c r="AC17" s="29">
        <f t="shared" si="7"/>
        <v>1</v>
      </c>
      <c r="AD17" s="29">
        <f t="shared" si="7"/>
        <v>1</v>
      </c>
      <c r="AE17" s="29">
        <f t="shared" si="7"/>
        <v>2</v>
      </c>
      <c r="AF17" s="29">
        <f t="shared" si="7"/>
        <v>1</v>
      </c>
      <c r="AG17" s="29">
        <f t="shared" si="7"/>
        <v>1</v>
      </c>
      <c r="AH17" s="29">
        <f t="shared" si="7"/>
        <v>2</v>
      </c>
      <c r="AI17" s="29">
        <f t="shared" si="7"/>
        <v>2</v>
      </c>
      <c r="AJ17" s="29">
        <f t="shared" si="7"/>
        <v>1</v>
      </c>
      <c r="AK17" s="29">
        <f t="shared" si="7"/>
        <v>2</v>
      </c>
      <c r="AL17" s="29">
        <f t="shared" si="7"/>
        <v>2</v>
      </c>
      <c r="AM17" s="29">
        <f t="shared" si="7"/>
        <v>2</v>
      </c>
      <c r="AN17" s="29">
        <f t="shared" si="7"/>
        <v>2</v>
      </c>
      <c r="AO17" s="29">
        <f t="shared" si="7"/>
        <v>2</v>
      </c>
      <c r="AP17" s="29">
        <f t="shared" si="7"/>
        <v>1</v>
      </c>
      <c r="AQ17" s="29">
        <f t="shared" si="7"/>
        <v>1</v>
      </c>
      <c r="AR17" s="29">
        <f t="shared" si="7"/>
        <v>2</v>
      </c>
      <c r="AS17" s="29">
        <f t="shared" si="7"/>
        <v>2</v>
      </c>
      <c r="AT17" s="29">
        <f t="shared" si="7"/>
        <v>2</v>
      </c>
      <c r="AU17" s="29">
        <f t="shared" si="7"/>
        <v>2</v>
      </c>
      <c r="AV17" s="29">
        <f t="shared" si="7"/>
        <v>1</v>
      </c>
      <c r="AW17" s="29">
        <f t="shared" si="7"/>
        <v>1</v>
      </c>
      <c r="AX17" s="29">
        <f t="shared" si="7"/>
        <v>2</v>
      </c>
      <c r="AY17" s="29">
        <f t="shared" si="7"/>
        <v>2</v>
      </c>
      <c r="AZ17" s="29">
        <f t="shared" si="7"/>
        <v>2</v>
      </c>
      <c r="BA17" s="29">
        <f t="shared" si="7"/>
        <v>1</v>
      </c>
      <c r="BB17" s="29">
        <f t="shared" si="7"/>
        <v>1</v>
      </c>
      <c r="BC17" s="29">
        <f t="shared" si="7"/>
        <v>1</v>
      </c>
      <c r="BD17" s="29">
        <f t="shared" si="7"/>
        <v>1</v>
      </c>
      <c r="BE17" s="29">
        <f t="shared" si="7"/>
        <v>1</v>
      </c>
      <c r="BF17" s="29">
        <f t="shared" si="7"/>
        <v>1</v>
      </c>
      <c r="BG17" s="29">
        <f t="shared" si="7"/>
        <v>1</v>
      </c>
      <c r="BH17" s="29">
        <f t="shared" si="7"/>
        <v>2</v>
      </c>
      <c r="BI17" s="29">
        <f t="shared" si="7"/>
        <v>2</v>
      </c>
      <c r="BJ17" s="29">
        <f t="shared" si="7"/>
        <v>2</v>
      </c>
      <c r="BK17" s="29">
        <f t="shared" si="7"/>
        <v>1</v>
      </c>
      <c r="BL17" s="146"/>
      <c r="BM17" s="146"/>
      <c r="BN17" s="146"/>
      <c r="BO17" s="59"/>
      <c r="BP17" s="203"/>
    </row>
    <row r="18" spans="1:68" s="11" customFormat="1" ht="33" customHeight="1" thickBot="1" x14ac:dyDescent="0.3">
      <c r="A18" s="335"/>
      <c r="B18" s="330"/>
      <c r="C18" s="328"/>
      <c r="D18" s="342"/>
      <c r="E18" s="302"/>
      <c r="F18" s="302"/>
      <c r="G18" s="318"/>
      <c r="H18" s="318"/>
      <c r="I18" s="318"/>
      <c r="J18" s="326"/>
      <c r="K18" s="105" t="s">
        <v>18</v>
      </c>
      <c r="L18" s="28">
        <v>89.317180616740089</v>
      </c>
      <c r="M18" s="28">
        <v>75.300171526586624</v>
      </c>
      <c r="N18" s="28">
        <v>81.883316274309109</v>
      </c>
      <c r="O18" s="28">
        <v>87.448132780082986</v>
      </c>
      <c r="P18" s="28">
        <v>94.076655052264812</v>
      </c>
      <c r="Q18" s="3">
        <v>84.407796101949032</v>
      </c>
      <c r="R18" s="3">
        <v>84.755403868031848</v>
      </c>
      <c r="S18" s="3">
        <v>100</v>
      </c>
      <c r="T18" s="3">
        <v>77.434679334916865</v>
      </c>
      <c r="U18" s="3">
        <v>76.401869158878512</v>
      </c>
      <c r="V18" s="3">
        <v>98.626716604244692</v>
      </c>
      <c r="W18" s="3">
        <v>98.256735340729008</v>
      </c>
      <c r="X18" s="3">
        <v>80.263157894736835</v>
      </c>
      <c r="Y18" s="3">
        <v>92.709984152139455</v>
      </c>
      <c r="Z18" s="3">
        <v>60.561497326203209</v>
      </c>
      <c r="AA18" s="3">
        <v>76.040172166427553</v>
      </c>
      <c r="AB18" s="3">
        <v>91.857000993048658</v>
      </c>
      <c r="AC18" s="3">
        <v>82.544970019986678</v>
      </c>
      <c r="AD18" s="3">
        <v>81.470588235294116</v>
      </c>
      <c r="AE18" s="3">
        <v>91.428571428571431</v>
      </c>
      <c r="AF18" s="3">
        <v>81.273408239700373</v>
      </c>
      <c r="AG18" s="3">
        <v>8.2910321489001699</v>
      </c>
      <c r="AH18" s="3">
        <v>100</v>
      </c>
      <c r="AI18" s="3">
        <v>100</v>
      </c>
      <c r="AJ18" s="3">
        <v>83.754512635379058</v>
      </c>
      <c r="AK18" s="3">
        <v>92.378752886836025</v>
      </c>
      <c r="AL18" s="3">
        <v>88.865096359743035</v>
      </c>
      <c r="AM18" s="3">
        <v>98.711340206185568</v>
      </c>
      <c r="AN18" s="3">
        <v>87.36964078794901</v>
      </c>
      <c r="AO18" s="3">
        <v>86.022433132010349</v>
      </c>
      <c r="AP18" s="3">
        <v>77.385892116182575</v>
      </c>
      <c r="AQ18" s="3">
        <v>74.808184143222505</v>
      </c>
      <c r="AR18" s="3">
        <v>85.785785785785791</v>
      </c>
      <c r="AS18" s="3">
        <v>88.719512195121951</v>
      </c>
      <c r="AT18" s="3">
        <v>95.846645367412137</v>
      </c>
      <c r="AU18" s="3">
        <v>88.226415094339629</v>
      </c>
      <c r="AV18" s="3">
        <v>74.605954465849393</v>
      </c>
      <c r="AW18" s="3">
        <v>83.287292817679557</v>
      </c>
      <c r="AX18" s="3">
        <v>89.32384341637011</v>
      </c>
      <c r="AY18" s="3">
        <v>85.319148936170208</v>
      </c>
      <c r="AZ18" s="3">
        <v>96.905222437137326</v>
      </c>
      <c r="BA18" s="3">
        <v>71.859903381642511</v>
      </c>
      <c r="BB18" s="3">
        <v>24.380165289256198</v>
      </c>
      <c r="BC18" s="3">
        <v>81.904761904761898</v>
      </c>
      <c r="BD18" s="3">
        <v>82.815057283142394</v>
      </c>
      <c r="BE18" s="3">
        <v>79.627329192546583</v>
      </c>
      <c r="BF18" s="3">
        <v>67.485380116959064</v>
      </c>
      <c r="BG18" s="3">
        <v>71.392405063291136</v>
      </c>
      <c r="BH18" s="3">
        <v>91.396508728179555</v>
      </c>
      <c r="BI18" s="3">
        <v>100</v>
      </c>
      <c r="BJ18" s="3">
        <v>100</v>
      </c>
      <c r="BK18" s="3">
        <v>14.516129032258064</v>
      </c>
      <c r="BL18" s="244">
        <v>84.346400042321321</v>
      </c>
      <c r="BM18" s="3"/>
      <c r="BN18" s="3" t="s">
        <v>133</v>
      </c>
      <c r="BO18" s="91">
        <v>85.5</v>
      </c>
      <c r="BP18" s="204">
        <v>84.346400042321321</v>
      </c>
    </row>
    <row r="19" spans="1:68" s="11" customFormat="1" ht="21" customHeight="1" x14ac:dyDescent="0.25">
      <c r="A19" s="335"/>
      <c r="B19" s="329" t="s">
        <v>28</v>
      </c>
      <c r="C19" s="327" t="s">
        <v>29</v>
      </c>
      <c r="D19" s="323" t="s">
        <v>303</v>
      </c>
      <c r="E19" s="298" t="s">
        <v>15</v>
      </c>
      <c r="F19" s="298" t="s">
        <v>239</v>
      </c>
      <c r="G19" s="321"/>
      <c r="H19" s="321" t="s">
        <v>16</v>
      </c>
      <c r="I19" s="321" t="s">
        <v>16</v>
      </c>
      <c r="J19" s="35" t="s">
        <v>280</v>
      </c>
      <c r="K19" s="31" t="s">
        <v>17</v>
      </c>
      <c r="L19" s="29">
        <f>(IF(L22&lt;5,0,IF(L22&lt;10,1,2)))</f>
        <v>1</v>
      </c>
      <c r="M19" s="29">
        <f t="shared" ref="M19:BK19" si="8">(IF(M22&lt;5,0,IF(M22&lt;10,1,2)))</f>
        <v>0</v>
      </c>
      <c r="N19" s="29">
        <f t="shared" si="8"/>
        <v>1</v>
      </c>
      <c r="O19" s="29">
        <f t="shared" si="8"/>
        <v>1</v>
      </c>
      <c r="P19" s="29">
        <f t="shared" si="8"/>
        <v>1</v>
      </c>
      <c r="Q19" s="29">
        <f t="shared" si="8"/>
        <v>1</v>
      </c>
      <c r="R19" s="29">
        <f t="shared" si="8"/>
        <v>0</v>
      </c>
      <c r="S19" s="29">
        <f t="shared" si="8"/>
        <v>0</v>
      </c>
      <c r="T19" s="29">
        <f t="shared" si="8"/>
        <v>0</v>
      </c>
      <c r="U19" s="29">
        <f t="shared" si="8"/>
        <v>1</v>
      </c>
      <c r="V19" s="29">
        <f t="shared" si="8"/>
        <v>1</v>
      </c>
      <c r="W19" s="29">
        <f t="shared" si="8"/>
        <v>0</v>
      </c>
      <c r="X19" s="29">
        <f t="shared" si="8"/>
        <v>1</v>
      </c>
      <c r="Y19" s="29">
        <f t="shared" si="8"/>
        <v>2</v>
      </c>
      <c r="Z19" s="29">
        <f t="shared" si="8"/>
        <v>1</v>
      </c>
      <c r="AA19" s="29">
        <f t="shared" si="8"/>
        <v>1</v>
      </c>
      <c r="AB19" s="29">
        <f t="shared" si="8"/>
        <v>2</v>
      </c>
      <c r="AC19" s="29">
        <f t="shared" si="8"/>
        <v>0</v>
      </c>
      <c r="AD19" s="29">
        <f t="shared" si="8"/>
        <v>1</v>
      </c>
      <c r="AE19" s="29">
        <f t="shared" si="8"/>
        <v>1</v>
      </c>
      <c r="AF19" s="29">
        <f t="shared" si="8"/>
        <v>0</v>
      </c>
      <c r="AG19" s="29">
        <f t="shared" si="8"/>
        <v>0</v>
      </c>
      <c r="AH19" s="29">
        <f t="shared" si="8"/>
        <v>1</v>
      </c>
      <c r="AI19" s="29">
        <f t="shared" si="8"/>
        <v>0</v>
      </c>
      <c r="AJ19" s="29">
        <f t="shared" si="8"/>
        <v>0</v>
      </c>
      <c r="AK19" s="29">
        <f t="shared" si="8"/>
        <v>2</v>
      </c>
      <c r="AL19" s="29">
        <f t="shared" si="8"/>
        <v>2</v>
      </c>
      <c r="AM19" s="29">
        <f t="shared" si="8"/>
        <v>2</v>
      </c>
      <c r="AN19" s="29">
        <f t="shared" si="8"/>
        <v>1</v>
      </c>
      <c r="AO19" s="29">
        <f t="shared" si="8"/>
        <v>1</v>
      </c>
      <c r="AP19" s="29">
        <f t="shared" si="8"/>
        <v>1</v>
      </c>
      <c r="AQ19" s="29">
        <f t="shared" si="8"/>
        <v>1</v>
      </c>
      <c r="AR19" s="29">
        <f t="shared" si="8"/>
        <v>1</v>
      </c>
      <c r="AS19" s="29">
        <f t="shared" si="8"/>
        <v>1</v>
      </c>
      <c r="AT19" s="29">
        <f t="shared" si="8"/>
        <v>0</v>
      </c>
      <c r="AU19" s="29">
        <f t="shared" si="8"/>
        <v>1</v>
      </c>
      <c r="AV19" s="29">
        <f t="shared" si="8"/>
        <v>1</v>
      </c>
      <c r="AW19" s="29">
        <f t="shared" si="8"/>
        <v>1</v>
      </c>
      <c r="AX19" s="29">
        <f t="shared" si="8"/>
        <v>1</v>
      </c>
      <c r="AY19" s="29">
        <f t="shared" si="8"/>
        <v>2</v>
      </c>
      <c r="AZ19" s="29">
        <f t="shared" si="8"/>
        <v>0</v>
      </c>
      <c r="BA19" s="29">
        <f t="shared" si="8"/>
        <v>1</v>
      </c>
      <c r="BB19" s="29">
        <f t="shared" si="8"/>
        <v>1</v>
      </c>
      <c r="BC19" s="29">
        <f t="shared" si="8"/>
        <v>1</v>
      </c>
      <c r="BD19" s="29">
        <f t="shared" si="8"/>
        <v>2</v>
      </c>
      <c r="BE19" s="29">
        <f t="shared" si="8"/>
        <v>0</v>
      </c>
      <c r="BF19" s="29">
        <f t="shared" si="8"/>
        <v>1</v>
      </c>
      <c r="BG19" s="29">
        <f t="shared" si="8"/>
        <v>0</v>
      </c>
      <c r="BH19" s="29">
        <f t="shared" si="8"/>
        <v>1</v>
      </c>
      <c r="BI19" s="29">
        <f t="shared" si="8"/>
        <v>1</v>
      </c>
      <c r="BJ19" s="29">
        <f t="shared" si="8"/>
        <v>1</v>
      </c>
      <c r="BK19" s="29">
        <f t="shared" si="8"/>
        <v>0</v>
      </c>
      <c r="BL19" s="146"/>
      <c r="BM19" s="146"/>
      <c r="BN19" s="146"/>
      <c r="BO19" s="59"/>
      <c r="BP19" s="203"/>
    </row>
    <row r="20" spans="1:68" s="11" customFormat="1" ht="24" customHeight="1" x14ac:dyDescent="0.25">
      <c r="A20" s="335"/>
      <c r="B20" s="333"/>
      <c r="C20" s="353"/>
      <c r="D20" s="324"/>
      <c r="E20" s="299"/>
      <c r="F20" s="299"/>
      <c r="G20" s="322"/>
      <c r="H20" s="322"/>
      <c r="I20" s="322"/>
      <c r="J20" s="35" t="s">
        <v>281</v>
      </c>
      <c r="K20" s="20" t="s">
        <v>17</v>
      </c>
      <c r="L20" s="29">
        <f>IF(L23&lt;5,0,IF(L23&lt;10,1,2))</f>
        <v>1</v>
      </c>
      <c r="M20" s="29">
        <f t="shared" ref="M20:BK20" si="9">IF(M23&lt;5,0,IF(M23&lt;10,1,2))</f>
        <v>1</v>
      </c>
      <c r="N20" s="29">
        <f t="shared" si="9"/>
        <v>0</v>
      </c>
      <c r="O20" s="29">
        <f t="shared" si="9"/>
        <v>0</v>
      </c>
      <c r="P20" s="29">
        <f t="shared" si="9"/>
        <v>0</v>
      </c>
      <c r="Q20" s="29">
        <f t="shared" si="9"/>
        <v>1</v>
      </c>
      <c r="R20" s="29">
        <f t="shared" si="9"/>
        <v>0</v>
      </c>
      <c r="S20" s="29">
        <f t="shared" si="9"/>
        <v>0</v>
      </c>
      <c r="T20" s="29">
        <f t="shared" si="9"/>
        <v>0</v>
      </c>
      <c r="U20" s="29">
        <f t="shared" si="9"/>
        <v>1</v>
      </c>
      <c r="V20" s="29">
        <f t="shared" si="9"/>
        <v>0</v>
      </c>
      <c r="W20" s="29">
        <f t="shared" si="9"/>
        <v>0</v>
      </c>
      <c r="X20" s="29">
        <f t="shared" si="9"/>
        <v>0</v>
      </c>
      <c r="Y20" s="29">
        <f t="shared" si="9"/>
        <v>0</v>
      </c>
      <c r="Z20" s="29">
        <f t="shared" si="9"/>
        <v>0</v>
      </c>
      <c r="AA20" s="29">
        <f t="shared" si="9"/>
        <v>0</v>
      </c>
      <c r="AB20" s="29">
        <f t="shared" si="9"/>
        <v>1</v>
      </c>
      <c r="AC20" s="29">
        <f t="shared" si="9"/>
        <v>0</v>
      </c>
      <c r="AD20" s="29">
        <f t="shared" si="9"/>
        <v>0</v>
      </c>
      <c r="AE20" s="29">
        <f t="shared" si="9"/>
        <v>0</v>
      </c>
      <c r="AF20" s="29">
        <f t="shared" si="9"/>
        <v>0</v>
      </c>
      <c r="AG20" s="29">
        <f t="shared" si="9"/>
        <v>0</v>
      </c>
      <c r="AH20" s="29">
        <f t="shared" si="9"/>
        <v>0</v>
      </c>
      <c r="AI20" s="29">
        <f t="shared" si="9"/>
        <v>0</v>
      </c>
      <c r="AJ20" s="29">
        <f t="shared" si="9"/>
        <v>0</v>
      </c>
      <c r="AK20" s="29">
        <f t="shared" si="9"/>
        <v>0</v>
      </c>
      <c r="AL20" s="29">
        <f t="shared" si="9"/>
        <v>0</v>
      </c>
      <c r="AM20" s="29">
        <f t="shared" si="9"/>
        <v>2</v>
      </c>
      <c r="AN20" s="29">
        <f t="shared" si="9"/>
        <v>0</v>
      </c>
      <c r="AO20" s="29">
        <f t="shared" si="9"/>
        <v>1</v>
      </c>
      <c r="AP20" s="29">
        <f t="shared" si="9"/>
        <v>2</v>
      </c>
      <c r="AQ20" s="29">
        <f t="shared" si="9"/>
        <v>0</v>
      </c>
      <c r="AR20" s="29">
        <f t="shared" si="9"/>
        <v>0</v>
      </c>
      <c r="AS20" s="29">
        <f t="shared" si="9"/>
        <v>0</v>
      </c>
      <c r="AT20" s="29">
        <f t="shared" si="9"/>
        <v>0</v>
      </c>
      <c r="AU20" s="29">
        <f t="shared" si="9"/>
        <v>0</v>
      </c>
      <c r="AV20" s="29">
        <f t="shared" si="9"/>
        <v>0</v>
      </c>
      <c r="AW20" s="29">
        <f t="shared" si="9"/>
        <v>0</v>
      </c>
      <c r="AX20" s="29">
        <f t="shared" si="9"/>
        <v>0</v>
      </c>
      <c r="AY20" s="29">
        <f t="shared" si="9"/>
        <v>0</v>
      </c>
      <c r="AZ20" s="29">
        <f t="shared" si="9"/>
        <v>0</v>
      </c>
      <c r="BA20" s="29">
        <f t="shared" si="9"/>
        <v>0</v>
      </c>
      <c r="BB20" s="29">
        <f t="shared" si="9"/>
        <v>0</v>
      </c>
      <c r="BC20" s="29">
        <f t="shared" si="9"/>
        <v>1</v>
      </c>
      <c r="BD20" s="29">
        <f t="shared" si="9"/>
        <v>0</v>
      </c>
      <c r="BE20" s="29">
        <f t="shared" si="9"/>
        <v>0</v>
      </c>
      <c r="BF20" s="29">
        <f t="shared" si="9"/>
        <v>0</v>
      </c>
      <c r="BG20" s="29">
        <f t="shared" si="9"/>
        <v>0</v>
      </c>
      <c r="BH20" s="29">
        <f t="shared" si="9"/>
        <v>0</v>
      </c>
      <c r="BI20" s="29">
        <f t="shared" si="9"/>
        <v>0</v>
      </c>
      <c r="BJ20" s="29">
        <f t="shared" si="9"/>
        <v>0</v>
      </c>
      <c r="BK20" s="29">
        <f t="shared" si="9"/>
        <v>0</v>
      </c>
      <c r="BL20" s="146"/>
      <c r="BM20" s="146"/>
      <c r="BN20" s="146"/>
      <c r="BO20" s="59"/>
      <c r="BP20" s="203"/>
    </row>
    <row r="21" spans="1:68" s="11" customFormat="1" ht="26.25" customHeight="1" x14ac:dyDescent="0.25">
      <c r="A21" s="335"/>
      <c r="B21" s="333"/>
      <c r="C21" s="353"/>
      <c r="D21" s="324"/>
      <c r="E21" s="299"/>
      <c r="F21" s="299"/>
      <c r="G21" s="322"/>
      <c r="H21" s="322"/>
      <c r="I21" s="322"/>
      <c r="J21" s="35" t="s">
        <v>282</v>
      </c>
      <c r="K21" s="20" t="s">
        <v>17</v>
      </c>
      <c r="L21" s="29">
        <f>IF(L24&lt;5,0,IF(L24&lt;10,1,2))</f>
        <v>1</v>
      </c>
      <c r="M21" s="29">
        <f t="shared" ref="M21:BK21" si="10">IF(M24&lt;5,0,IF(M24&lt;10,1,2))</f>
        <v>1</v>
      </c>
      <c r="N21" s="29">
        <f t="shared" si="10"/>
        <v>2</v>
      </c>
      <c r="O21" s="29">
        <f t="shared" si="10"/>
        <v>0</v>
      </c>
      <c r="P21" s="29">
        <f t="shared" si="10"/>
        <v>2</v>
      </c>
      <c r="Q21" s="29">
        <f t="shared" si="10"/>
        <v>0</v>
      </c>
      <c r="R21" s="29">
        <f t="shared" si="10"/>
        <v>0</v>
      </c>
      <c r="S21" s="29">
        <f t="shared" si="10"/>
        <v>0</v>
      </c>
      <c r="T21" s="29">
        <f t="shared" si="10"/>
        <v>1</v>
      </c>
      <c r="U21" s="29">
        <f t="shared" si="10"/>
        <v>2</v>
      </c>
      <c r="V21" s="29">
        <f t="shared" si="10"/>
        <v>1</v>
      </c>
      <c r="W21" s="29">
        <f t="shared" si="10"/>
        <v>0</v>
      </c>
      <c r="X21" s="29">
        <f t="shared" si="10"/>
        <v>2</v>
      </c>
      <c r="Y21" s="29">
        <f t="shared" si="10"/>
        <v>2</v>
      </c>
      <c r="Z21" s="29">
        <f t="shared" si="10"/>
        <v>0</v>
      </c>
      <c r="AA21" s="29">
        <f t="shared" si="10"/>
        <v>2</v>
      </c>
      <c r="AB21" s="29">
        <f t="shared" si="10"/>
        <v>2</v>
      </c>
      <c r="AC21" s="29">
        <f t="shared" si="10"/>
        <v>2</v>
      </c>
      <c r="AD21" s="29">
        <f t="shared" si="10"/>
        <v>0</v>
      </c>
      <c r="AE21" s="29">
        <f t="shared" si="10"/>
        <v>2</v>
      </c>
      <c r="AF21" s="29">
        <f t="shared" si="10"/>
        <v>0</v>
      </c>
      <c r="AG21" s="29">
        <f t="shared" si="10"/>
        <v>0</v>
      </c>
      <c r="AH21" s="29">
        <f t="shared" si="10"/>
        <v>2</v>
      </c>
      <c r="AI21" s="29">
        <f t="shared" si="10"/>
        <v>2</v>
      </c>
      <c r="AJ21" s="29">
        <f t="shared" si="10"/>
        <v>0</v>
      </c>
      <c r="AK21" s="29">
        <f t="shared" si="10"/>
        <v>1</v>
      </c>
      <c r="AL21" s="29">
        <f t="shared" si="10"/>
        <v>0</v>
      </c>
      <c r="AM21" s="29">
        <f t="shared" si="10"/>
        <v>2</v>
      </c>
      <c r="AN21" s="29">
        <f t="shared" si="10"/>
        <v>0</v>
      </c>
      <c r="AO21" s="29">
        <f t="shared" si="10"/>
        <v>2</v>
      </c>
      <c r="AP21" s="29">
        <f t="shared" si="10"/>
        <v>0</v>
      </c>
      <c r="AQ21" s="29">
        <f t="shared" si="10"/>
        <v>0</v>
      </c>
      <c r="AR21" s="29">
        <f t="shared" si="10"/>
        <v>1</v>
      </c>
      <c r="AS21" s="29">
        <f t="shared" si="10"/>
        <v>2</v>
      </c>
      <c r="AT21" s="29">
        <f t="shared" si="10"/>
        <v>2</v>
      </c>
      <c r="AU21" s="29">
        <f t="shared" si="10"/>
        <v>2</v>
      </c>
      <c r="AV21" s="29">
        <f t="shared" si="10"/>
        <v>0</v>
      </c>
      <c r="AW21" s="29">
        <f t="shared" si="10"/>
        <v>0</v>
      </c>
      <c r="AX21" s="29">
        <f t="shared" si="10"/>
        <v>0</v>
      </c>
      <c r="AY21" s="29">
        <f t="shared" si="10"/>
        <v>0</v>
      </c>
      <c r="AZ21" s="29">
        <f t="shared" si="10"/>
        <v>2</v>
      </c>
      <c r="BA21" s="29">
        <f t="shared" si="10"/>
        <v>2</v>
      </c>
      <c r="BB21" s="29">
        <f t="shared" si="10"/>
        <v>2</v>
      </c>
      <c r="BC21" s="29">
        <f t="shared" si="10"/>
        <v>0</v>
      </c>
      <c r="BD21" s="29">
        <f t="shared" si="10"/>
        <v>2</v>
      </c>
      <c r="BE21" s="29">
        <f t="shared" si="10"/>
        <v>0</v>
      </c>
      <c r="BF21" s="29">
        <f t="shared" si="10"/>
        <v>1</v>
      </c>
      <c r="BG21" s="29">
        <f t="shared" si="10"/>
        <v>2</v>
      </c>
      <c r="BH21" s="29">
        <f t="shared" si="10"/>
        <v>0</v>
      </c>
      <c r="BI21" s="29">
        <f t="shared" si="10"/>
        <v>2</v>
      </c>
      <c r="BJ21" s="29">
        <f t="shared" si="10"/>
        <v>0</v>
      </c>
      <c r="BK21" s="29">
        <f t="shared" si="10"/>
        <v>0</v>
      </c>
      <c r="BL21" s="146"/>
      <c r="BM21" s="146"/>
      <c r="BN21" s="146"/>
      <c r="BO21" s="59"/>
      <c r="BP21" s="203"/>
    </row>
    <row r="22" spans="1:68" s="11" customFormat="1" ht="21" customHeight="1" x14ac:dyDescent="0.25">
      <c r="A22" s="335"/>
      <c r="B22" s="333"/>
      <c r="C22" s="134" t="s">
        <v>30</v>
      </c>
      <c r="D22" s="324"/>
      <c r="E22" s="299"/>
      <c r="F22" s="299"/>
      <c r="G22" s="322"/>
      <c r="H22" s="322"/>
      <c r="I22" s="322"/>
      <c r="J22" s="114"/>
      <c r="K22" s="30" t="s">
        <v>18</v>
      </c>
      <c r="L22" s="28">
        <v>9.361233480176212</v>
      </c>
      <c r="M22" s="28">
        <v>3.4305317324185247</v>
      </c>
      <c r="N22" s="28">
        <v>5.3224155578300918</v>
      </c>
      <c r="O22" s="28">
        <v>6.5352697095435683</v>
      </c>
      <c r="P22" s="28">
        <v>7.1428571428571432</v>
      </c>
      <c r="Q22" s="3">
        <v>9.7451274362818587</v>
      </c>
      <c r="R22" s="3">
        <v>4.8919226393629121</v>
      </c>
      <c r="S22" s="3">
        <v>4.4465468306527907</v>
      </c>
      <c r="T22" s="3">
        <v>4.0380047505938244</v>
      </c>
      <c r="U22" s="3">
        <v>8.878504672897197</v>
      </c>
      <c r="V22" s="3">
        <v>6.8664169787765292</v>
      </c>
      <c r="W22" s="3">
        <v>4.1204437400950873</v>
      </c>
      <c r="X22" s="3">
        <v>5.0751879699248121</v>
      </c>
      <c r="Y22" s="3">
        <v>10.142630744849445</v>
      </c>
      <c r="Z22" s="3">
        <v>9.8930481283422456</v>
      </c>
      <c r="AA22" s="3">
        <v>6.7431850789096126</v>
      </c>
      <c r="AB22" s="3">
        <v>10.427010923535253</v>
      </c>
      <c r="AC22" s="3">
        <v>2.2651565622918053</v>
      </c>
      <c r="AD22" s="3">
        <v>6.9607843137254903</v>
      </c>
      <c r="AE22" s="3">
        <v>5.0549450549450547</v>
      </c>
      <c r="AF22" s="3">
        <v>0.37453183520599298</v>
      </c>
      <c r="AG22" s="3">
        <v>3.3840947546531304</v>
      </c>
      <c r="AH22" s="3">
        <v>9.0756302521008401</v>
      </c>
      <c r="AI22" s="3">
        <v>4.9572649572649574</v>
      </c>
      <c r="AJ22" s="3">
        <v>4.9338146811070995</v>
      </c>
      <c r="AK22" s="3">
        <v>13.394919168591224</v>
      </c>
      <c r="AL22" s="3">
        <v>14.453961456102784</v>
      </c>
      <c r="AM22" s="3">
        <v>10.051546391752577</v>
      </c>
      <c r="AN22" s="3">
        <v>7.7636152954808804</v>
      </c>
      <c r="AO22" s="3">
        <v>5.9534081104400345</v>
      </c>
      <c r="AP22" s="3">
        <v>5.809128630705394</v>
      </c>
      <c r="AQ22" s="3">
        <v>7.4168797953964196</v>
      </c>
      <c r="AR22" s="3">
        <v>6.8068068068068071</v>
      </c>
      <c r="AS22" s="3">
        <v>9.7560975609756095</v>
      </c>
      <c r="AT22" s="3">
        <v>4.6325878594249197</v>
      </c>
      <c r="AU22" s="3">
        <v>9.6603773584905657</v>
      </c>
      <c r="AV22" s="3">
        <v>8.7565674255691768</v>
      </c>
      <c r="AW22" s="3">
        <v>7.8729281767955799</v>
      </c>
      <c r="AX22" s="3">
        <v>8.185053380782918</v>
      </c>
      <c r="AY22" s="3">
        <v>11.276595744680851</v>
      </c>
      <c r="AZ22" s="3">
        <v>3.6750483558994196</v>
      </c>
      <c r="BA22" s="3">
        <v>5.5555555555555554</v>
      </c>
      <c r="BB22" s="3">
        <v>8.2644628099173545</v>
      </c>
      <c r="BC22" s="3">
        <v>6.1375661375661377</v>
      </c>
      <c r="BD22" s="3">
        <v>10.147299509001636</v>
      </c>
      <c r="BE22" s="3">
        <v>3.7267080745341614</v>
      </c>
      <c r="BF22" s="3">
        <v>7.9532163742690054</v>
      </c>
      <c r="BG22" s="3">
        <v>3.1645569620253164</v>
      </c>
      <c r="BH22" s="3">
        <v>9.1022443890274314</v>
      </c>
      <c r="BI22" s="3">
        <v>8.5991678224687931</v>
      </c>
      <c r="BJ22" s="3">
        <v>9.3457943925233646</v>
      </c>
      <c r="BK22" s="3">
        <v>0</v>
      </c>
      <c r="BL22" s="3"/>
      <c r="BM22" s="146"/>
      <c r="BN22" s="146">
        <v>7.6</v>
      </c>
      <c r="BO22" s="57">
        <v>5.3</v>
      </c>
      <c r="BP22" s="203">
        <v>7.0359202243030206</v>
      </c>
    </row>
    <row r="23" spans="1:68" s="11" customFormat="1" ht="18.75" customHeight="1" x14ac:dyDescent="0.25">
      <c r="A23" s="335"/>
      <c r="B23" s="333"/>
      <c r="C23" s="134" t="s">
        <v>31</v>
      </c>
      <c r="D23" s="324"/>
      <c r="E23" s="299"/>
      <c r="F23" s="299"/>
      <c r="G23" s="322"/>
      <c r="H23" s="322"/>
      <c r="I23" s="322"/>
      <c r="J23" s="114"/>
      <c r="K23" s="30" t="s">
        <v>18</v>
      </c>
      <c r="L23" s="28">
        <v>9.361233480176212</v>
      </c>
      <c r="M23" s="28">
        <v>7.8902229845626071</v>
      </c>
      <c r="N23" s="28">
        <v>0.20470829068577279</v>
      </c>
      <c r="O23" s="28">
        <v>3.9419087136929463</v>
      </c>
      <c r="P23" s="3">
        <v>1.3937282229965158</v>
      </c>
      <c r="Q23" s="3">
        <v>8.2458770614692654</v>
      </c>
      <c r="R23" s="3">
        <v>3.8680318543799772</v>
      </c>
      <c r="S23" s="3">
        <v>0</v>
      </c>
      <c r="T23" s="3">
        <v>4.2755344418052257</v>
      </c>
      <c r="U23" s="3">
        <v>6.7757009345794392</v>
      </c>
      <c r="V23" s="3">
        <v>1.7478152309612984</v>
      </c>
      <c r="W23" s="3">
        <v>0</v>
      </c>
      <c r="X23" s="3">
        <v>0</v>
      </c>
      <c r="Y23" s="3">
        <v>0.47543581616481773</v>
      </c>
      <c r="Z23" s="3">
        <v>2.8074866310160429</v>
      </c>
      <c r="AA23" s="3">
        <v>1.1477761836441893</v>
      </c>
      <c r="AB23" s="3">
        <v>8.8381330685203583</v>
      </c>
      <c r="AC23" s="3">
        <v>0.86608927381745504</v>
      </c>
      <c r="AD23" s="3">
        <v>2.6470588235294117</v>
      </c>
      <c r="AE23" s="3">
        <v>1.3186813186813187</v>
      </c>
      <c r="AF23" s="3">
        <v>0.37453183520599254</v>
      </c>
      <c r="AG23" s="3">
        <v>0.50761421319796951</v>
      </c>
      <c r="AH23" s="3">
        <v>1.5126050420168067</v>
      </c>
      <c r="AI23" s="3">
        <v>0</v>
      </c>
      <c r="AJ23" s="3">
        <v>0.36101083032490977</v>
      </c>
      <c r="AK23" s="3">
        <v>0.46189376443418012</v>
      </c>
      <c r="AL23" s="3">
        <v>0.85653104925053536</v>
      </c>
      <c r="AM23" s="3">
        <v>10.481099656357388</v>
      </c>
      <c r="AN23" s="3">
        <v>0</v>
      </c>
      <c r="AO23" s="3">
        <v>6.4710957722174287</v>
      </c>
      <c r="AP23" s="3">
        <v>12.655601659751037</v>
      </c>
      <c r="AQ23" s="3">
        <v>0.12787723785166241</v>
      </c>
      <c r="AR23" s="3">
        <v>1.1011011011011012</v>
      </c>
      <c r="AS23" s="3">
        <v>1.2195121951219512</v>
      </c>
      <c r="AT23" s="3">
        <v>2.3961661341853033</v>
      </c>
      <c r="AU23" s="3">
        <v>1.8867924528301887</v>
      </c>
      <c r="AV23" s="3">
        <v>0</v>
      </c>
      <c r="AW23" s="3">
        <v>2.0718232044198897</v>
      </c>
      <c r="AX23" s="3">
        <v>0</v>
      </c>
      <c r="AY23" s="3">
        <v>0.85106382978723405</v>
      </c>
      <c r="AZ23" s="3">
        <v>0.96711798839458418</v>
      </c>
      <c r="BA23" s="3">
        <v>1.3285024154589371</v>
      </c>
      <c r="BB23" s="3">
        <v>0.82644628099173556</v>
      </c>
      <c r="BC23" s="3">
        <v>8.2539682539682548</v>
      </c>
      <c r="BD23" s="3">
        <v>1.6366612111292962</v>
      </c>
      <c r="BE23" s="3">
        <v>1.6149068322981366</v>
      </c>
      <c r="BF23" s="3">
        <v>0.23391812865497075</v>
      </c>
      <c r="BG23" s="3">
        <v>0</v>
      </c>
      <c r="BH23" s="3">
        <v>0</v>
      </c>
      <c r="BI23" s="3">
        <v>3.0513176144244105</v>
      </c>
      <c r="BJ23" s="3">
        <v>0</v>
      </c>
      <c r="BK23" s="3">
        <v>0</v>
      </c>
      <c r="BL23" s="3"/>
      <c r="BM23" s="146"/>
      <c r="BN23" s="146">
        <v>3.9</v>
      </c>
      <c r="BO23" s="57">
        <v>4.5999999999999996</v>
      </c>
      <c r="BP23" s="203">
        <v>2.6450827910913612</v>
      </c>
    </row>
    <row r="24" spans="1:68" s="11" customFormat="1" ht="21.75" customHeight="1" thickBot="1" x14ac:dyDescent="0.3">
      <c r="A24" s="335"/>
      <c r="B24" s="333"/>
      <c r="C24" s="134" t="s">
        <v>32</v>
      </c>
      <c r="D24" s="324"/>
      <c r="E24" s="299"/>
      <c r="F24" s="299"/>
      <c r="G24" s="322"/>
      <c r="H24" s="322"/>
      <c r="I24" s="322"/>
      <c r="J24" s="114"/>
      <c r="K24" s="30" t="s">
        <v>18</v>
      </c>
      <c r="L24" s="28">
        <v>7.0484581497797354</v>
      </c>
      <c r="M24" s="28">
        <v>7.7186963979416809</v>
      </c>
      <c r="N24" s="28">
        <v>57.625383828045038</v>
      </c>
      <c r="O24" s="28">
        <v>1.6597510373443984</v>
      </c>
      <c r="P24" s="3">
        <v>27.177700348432055</v>
      </c>
      <c r="Q24" s="3">
        <v>3.2983508245877062</v>
      </c>
      <c r="R24" s="3">
        <v>1.3651877133105803</v>
      </c>
      <c r="S24" s="3">
        <v>0</v>
      </c>
      <c r="T24" s="3">
        <v>7.1258907363420425</v>
      </c>
      <c r="U24" s="3">
        <v>46.028037383177569</v>
      </c>
      <c r="V24" s="3">
        <v>7.3657927590511862</v>
      </c>
      <c r="W24" s="3">
        <v>0</v>
      </c>
      <c r="X24" s="3">
        <v>45.300751879699249</v>
      </c>
      <c r="Y24" s="3">
        <v>34.072900158478603</v>
      </c>
      <c r="Z24" s="3">
        <v>0.13368983957219252</v>
      </c>
      <c r="AA24" s="3">
        <v>15.925394548063128</v>
      </c>
      <c r="AB24" s="3">
        <v>189.47368421052633</v>
      </c>
      <c r="AC24" s="3">
        <v>16.322451698867422</v>
      </c>
      <c r="AD24" s="3">
        <v>1.6666666666666667</v>
      </c>
      <c r="AE24" s="3">
        <v>81.758241758241752</v>
      </c>
      <c r="AF24" s="3">
        <v>0.37453183520599254</v>
      </c>
      <c r="AG24" s="3">
        <v>0.84602368866328259</v>
      </c>
      <c r="AH24" s="3">
        <v>13.949579831932773</v>
      </c>
      <c r="AI24" s="3">
        <v>18.974358974358974</v>
      </c>
      <c r="AJ24" s="3">
        <v>0.60168471720818295</v>
      </c>
      <c r="AK24" s="3">
        <v>5.5427251732101617</v>
      </c>
      <c r="AL24" s="3">
        <v>0.53533190578158463</v>
      </c>
      <c r="AM24" s="3">
        <v>178.86597938144331</v>
      </c>
      <c r="AN24" s="3">
        <v>0</v>
      </c>
      <c r="AO24" s="3">
        <v>13.891285591026747</v>
      </c>
      <c r="AP24" s="3">
        <v>0.2074688796680498</v>
      </c>
      <c r="AQ24" s="3">
        <v>0</v>
      </c>
      <c r="AR24" s="3">
        <v>5.1051051051051051</v>
      </c>
      <c r="AS24" s="3">
        <v>95.426829268292678</v>
      </c>
      <c r="AT24" s="3">
        <v>10.543130990415335</v>
      </c>
      <c r="AU24" s="3">
        <v>68.830188679245282</v>
      </c>
      <c r="AV24" s="3">
        <v>0</v>
      </c>
      <c r="AW24" s="3">
        <v>0.27624309392265195</v>
      </c>
      <c r="AX24" s="3">
        <v>0</v>
      </c>
      <c r="AY24" s="3">
        <v>0</v>
      </c>
      <c r="AZ24" s="3">
        <v>59.574468085106382</v>
      </c>
      <c r="BA24" s="3">
        <v>25.603864734299517</v>
      </c>
      <c r="BB24" s="3">
        <v>60.537190082644628</v>
      </c>
      <c r="BC24" s="3">
        <v>1.3756613756613756</v>
      </c>
      <c r="BD24" s="3">
        <v>17.675941080196399</v>
      </c>
      <c r="BE24" s="3">
        <v>0.49689440993788819</v>
      </c>
      <c r="BF24" s="3">
        <v>8.7719298245614041</v>
      </c>
      <c r="BG24" s="3">
        <v>48.860759493670884</v>
      </c>
      <c r="BH24" s="3">
        <v>0.12468827930174564</v>
      </c>
      <c r="BI24" s="3">
        <v>45.49237170596394</v>
      </c>
      <c r="BJ24" s="3">
        <v>0.7009345794392523</v>
      </c>
      <c r="BK24" s="3">
        <v>0</v>
      </c>
      <c r="BL24" s="3"/>
      <c r="BM24" s="146"/>
      <c r="BN24" s="146">
        <v>19.100000000000001</v>
      </c>
      <c r="BO24" s="57">
        <v>18.5</v>
      </c>
      <c r="BP24" s="203">
        <v>25.993228588054805</v>
      </c>
    </row>
    <row r="25" spans="1:68" s="11" customFormat="1" ht="36" customHeight="1" x14ac:dyDescent="0.25">
      <c r="A25" s="335"/>
      <c r="B25" s="333"/>
      <c r="C25" s="327" t="s">
        <v>33</v>
      </c>
      <c r="D25" s="355" t="s">
        <v>304</v>
      </c>
      <c r="E25" s="289" t="s">
        <v>15</v>
      </c>
      <c r="F25" s="298" t="s">
        <v>239</v>
      </c>
      <c r="G25" s="300"/>
      <c r="H25" s="300" t="s">
        <v>16</v>
      </c>
      <c r="I25" s="300" t="s">
        <v>16</v>
      </c>
      <c r="J25" s="118" t="s">
        <v>285</v>
      </c>
      <c r="K25" s="20" t="s">
        <v>17</v>
      </c>
      <c r="L25" s="20">
        <f>IF(L28=0,0,IF(L28&lt;25,1,IF(L28&gt;50,3,2)))</f>
        <v>2</v>
      </c>
      <c r="M25" s="20">
        <f t="shared" ref="M25:BK25" si="11">IF(M28=0,0,IF(M28&lt;25,1,IF(M28&gt;50,3,2)))</f>
        <v>2</v>
      </c>
      <c r="N25" s="20">
        <f t="shared" si="11"/>
        <v>1</v>
      </c>
      <c r="O25" s="20">
        <f t="shared" si="11"/>
        <v>1</v>
      </c>
      <c r="P25" s="20">
        <f t="shared" si="11"/>
        <v>2</v>
      </c>
      <c r="Q25" s="20">
        <f t="shared" si="11"/>
        <v>2</v>
      </c>
      <c r="R25" s="20">
        <f t="shared" si="11"/>
        <v>2</v>
      </c>
      <c r="S25" s="20">
        <f t="shared" si="11"/>
        <v>2</v>
      </c>
      <c r="T25" s="20">
        <f t="shared" si="11"/>
        <v>1</v>
      </c>
      <c r="U25" s="20">
        <f t="shared" si="11"/>
        <v>2</v>
      </c>
      <c r="V25" s="20">
        <f t="shared" si="11"/>
        <v>1</v>
      </c>
      <c r="W25" s="20">
        <f t="shared" si="11"/>
        <v>1</v>
      </c>
      <c r="X25" s="20">
        <f t="shared" si="11"/>
        <v>1</v>
      </c>
      <c r="Y25" s="20">
        <f t="shared" si="11"/>
        <v>2</v>
      </c>
      <c r="Z25" s="20">
        <f t="shared" si="11"/>
        <v>2</v>
      </c>
      <c r="AA25" s="20">
        <f t="shared" si="11"/>
        <v>1</v>
      </c>
      <c r="AB25" s="20">
        <f t="shared" si="11"/>
        <v>3</v>
      </c>
      <c r="AC25" s="20">
        <f t="shared" si="11"/>
        <v>2</v>
      </c>
      <c r="AD25" s="20">
        <f t="shared" si="11"/>
        <v>2</v>
      </c>
      <c r="AE25" s="20">
        <f t="shared" si="11"/>
        <v>0</v>
      </c>
      <c r="AF25" s="20">
        <f t="shared" si="11"/>
        <v>0</v>
      </c>
      <c r="AG25" s="20">
        <f t="shared" si="11"/>
        <v>2</v>
      </c>
      <c r="AH25" s="20">
        <f t="shared" si="11"/>
        <v>1</v>
      </c>
      <c r="AI25" s="20">
        <f t="shared" si="11"/>
        <v>2</v>
      </c>
      <c r="AJ25" s="20">
        <f t="shared" si="11"/>
        <v>2</v>
      </c>
      <c r="AK25" s="20">
        <f t="shared" si="11"/>
        <v>1</v>
      </c>
      <c r="AL25" s="20">
        <f t="shared" si="11"/>
        <v>2</v>
      </c>
      <c r="AM25" s="20">
        <f t="shared" si="11"/>
        <v>3</v>
      </c>
      <c r="AN25" s="20">
        <f t="shared" si="11"/>
        <v>1</v>
      </c>
      <c r="AO25" s="20">
        <f t="shared" si="11"/>
        <v>2</v>
      </c>
      <c r="AP25" s="20">
        <f t="shared" si="11"/>
        <v>1</v>
      </c>
      <c r="AQ25" s="20">
        <f t="shared" si="11"/>
        <v>2</v>
      </c>
      <c r="AR25" s="20">
        <f t="shared" si="11"/>
        <v>2</v>
      </c>
      <c r="AS25" s="20">
        <f t="shared" si="11"/>
        <v>1</v>
      </c>
      <c r="AT25" s="20">
        <f t="shared" si="11"/>
        <v>2</v>
      </c>
      <c r="AU25" s="20">
        <f t="shared" si="11"/>
        <v>1</v>
      </c>
      <c r="AV25" s="20">
        <f t="shared" si="11"/>
        <v>1</v>
      </c>
      <c r="AW25" s="20">
        <f t="shared" si="11"/>
        <v>2</v>
      </c>
      <c r="AX25" s="20">
        <f t="shared" si="11"/>
        <v>1</v>
      </c>
      <c r="AY25" s="20">
        <f t="shared" si="11"/>
        <v>1</v>
      </c>
      <c r="AZ25" s="20">
        <f t="shared" si="11"/>
        <v>1</v>
      </c>
      <c r="BA25" s="20">
        <f t="shared" si="11"/>
        <v>1</v>
      </c>
      <c r="BB25" s="20">
        <f t="shared" si="11"/>
        <v>1</v>
      </c>
      <c r="BC25" s="20">
        <f t="shared" si="11"/>
        <v>1</v>
      </c>
      <c r="BD25" s="20">
        <f t="shared" si="11"/>
        <v>1</v>
      </c>
      <c r="BE25" s="20">
        <f t="shared" si="11"/>
        <v>2</v>
      </c>
      <c r="BF25" s="20">
        <f t="shared" si="11"/>
        <v>1</v>
      </c>
      <c r="BG25" s="20">
        <f t="shared" si="11"/>
        <v>2</v>
      </c>
      <c r="BH25" s="20">
        <f t="shared" si="11"/>
        <v>2</v>
      </c>
      <c r="BI25" s="20">
        <f t="shared" si="11"/>
        <v>2</v>
      </c>
      <c r="BJ25" s="20">
        <f t="shared" si="11"/>
        <v>1</v>
      </c>
      <c r="BK25" s="20">
        <f t="shared" si="11"/>
        <v>0</v>
      </c>
      <c r="BL25" s="146"/>
      <c r="BM25" s="146"/>
      <c r="BN25" s="146"/>
      <c r="BO25" s="59"/>
      <c r="BP25" s="203"/>
    </row>
    <row r="26" spans="1:68" s="11" customFormat="1" ht="42" customHeight="1" x14ac:dyDescent="0.25">
      <c r="A26" s="335"/>
      <c r="B26" s="333"/>
      <c r="C26" s="353"/>
      <c r="D26" s="355"/>
      <c r="E26" s="289"/>
      <c r="F26" s="299"/>
      <c r="G26" s="325"/>
      <c r="H26" s="325"/>
      <c r="I26" s="325"/>
      <c r="J26" s="118" t="s">
        <v>284</v>
      </c>
      <c r="K26" s="20" t="s">
        <v>17</v>
      </c>
      <c r="L26" s="20">
        <f>IF(L29=0,0,IF(L29&lt;25,1,IF(L29&gt;50,3,2)))</f>
        <v>3</v>
      </c>
      <c r="M26" s="20">
        <f t="shared" ref="M26:BK26" si="12">IF(M29=0,0,IF(M29&lt;25,1,IF(M29&gt;50,3,2)))</f>
        <v>1</v>
      </c>
      <c r="N26" s="20">
        <f t="shared" si="12"/>
        <v>3</v>
      </c>
      <c r="O26" s="20">
        <f t="shared" si="12"/>
        <v>1</v>
      </c>
      <c r="P26" s="20">
        <f t="shared" si="12"/>
        <v>3</v>
      </c>
      <c r="Q26" s="20">
        <f t="shared" si="12"/>
        <v>2</v>
      </c>
      <c r="R26" s="20">
        <f t="shared" si="12"/>
        <v>2</v>
      </c>
      <c r="S26" s="20">
        <f t="shared" si="12"/>
        <v>0</v>
      </c>
      <c r="T26" s="20">
        <f t="shared" si="12"/>
        <v>1</v>
      </c>
      <c r="U26" s="20">
        <f t="shared" si="12"/>
        <v>0</v>
      </c>
      <c r="V26" s="20">
        <f t="shared" si="12"/>
        <v>2</v>
      </c>
      <c r="W26" s="20">
        <f t="shared" si="12"/>
        <v>0</v>
      </c>
      <c r="X26" s="20">
        <f t="shared" si="12"/>
        <v>0</v>
      </c>
      <c r="Y26" s="20">
        <f t="shared" si="12"/>
        <v>2</v>
      </c>
      <c r="Z26" s="20">
        <f t="shared" si="12"/>
        <v>2</v>
      </c>
      <c r="AA26" s="20">
        <f t="shared" si="12"/>
        <v>3</v>
      </c>
      <c r="AB26" s="20">
        <f t="shared" si="12"/>
        <v>3</v>
      </c>
      <c r="AC26" s="20">
        <f t="shared" si="12"/>
        <v>2</v>
      </c>
      <c r="AD26" s="20">
        <f t="shared" si="12"/>
        <v>3</v>
      </c>
      <c r="AE26" s="20">
        <f t="shared" si="12"/>
        <v>0</v>
      </c>
      <c r="AF26" s="20">
        <f t="shared" si="12"/>
        <v>3</v>
      </c>
      <c r="AG26" s="20">
        <f t="shared" si="12"/>
        <v>3</v>
      </c>
      <c r="AH26" s="20">
        <f t="shared" si="12"/>
        <v>1</v>
      </c>
      <c r="AI26" s="20">
        <f t="shared" si="12"/>
        <v>0</v>
      </c>
      <c r="AJ26" s="20">
        <f t="shared" si="12"/>
        <v>3</v>
      </c>
      <c r="AK26" s="20">
        <f t="shared" si="12"/>
        <v>0</v>
      </c>
      <c r="AL26" s="20">
        <f t="shared" si="12"/>
        <v>3</v>
      </c>
      <c r="AM26" s="20">
        <f t="shared" si="12"/>
        <v>1</v>
      </c>
      <c r="AN26" s="20">
        <f t="shared" si="12"/>
        <v>0</v>
      </c>
      <c r="AO26" s="20">
        <f t="shared" si="12"/>
        <v>2</v>
      </c>
      <c r="AP26" s="20">
        <f t="shared" si="12"/>
        <v>1</v>
      </c>
      <c r="AQ26" s="20">
        <f t="shared" si="12"/>
        <v>0</v>
      </c>
      <c r="AR26" s="20">
        <f t="shared" si="12"/>
        <v>0</v>
      </c>
      <c r="AS26" s="20">
        <f t="shared" si="12"/>
        <v>2</v>
      </c>
      <c r="AT26" s="20">
        <f t="shared" si="12"/>
        <v>0</v>
      </c>
      <c r="AU26" s="20">
        <f t="shared" si="12"/>
        <v>3</v>
      </c>
      <c r="AV26" s="20">
        <f t="shared" si="12"/>
        <v>0</v>
      </c>
      <c r="AW26" s="20">
        <f t="shared" si="12"/>
        <v>1</v>
      </c>
      <c r="AX26" s="20">
        <f t="shared" si="12"/>
        <v>0</v>
      </c>
      <c r="AY26" s="20">
        <f t="shared" si="12"/>
        <v>0</v>
      </c>
      <c r="AZ26" s="20">
        <f t="shared" si="12"/>
        <v>2</v>
      </c>
      <c r="BA26" s="20">
        <f t="shared" si="12"/>
        <v>0</v>
      </c>
      <c r="BB26" s="20">
        <f t="shared" si="12"/>
        <v>0</v>
      </c>
      <c r="BC26" s="20">
        <f t="shared" si="12"/>
        <v>3</v>
      </c>
      <c r="BD26" s="20">
        <f t="shared" si="12"/>
        <v>1</v>
      </c>
      <c r="BE26" s="20">
        <f t="shared" si="12"/>
        <v>2</v>
      </c>
      <c r="BF26" s="20">
        <f t="shared" si="12"/>
        <v>3</v>
      </c>
      <c r="BG26" s="20">
        <f t="shared" si="12"/>
        <v>0</v>
      </c>
      <c r="BH26" s="20">
        <f t="shared" si="12"/>
        <v>0</v>
      </c>
      <c r="BI26" s="20">
        <f t="shared" si="12"/>
        <v>2</v>
      </c>
      <c r="BJ26" s="20">
        <f t="shared" si="12"/>
        <v>0</v>
      </c>
      <c r="BK26" s="20">
        <f t="shared" si="12"/>
        <v>0</v>
      </c>
      <c r="BL26" s="146"/>
      <c r="BM26" s="146"/>
      <c r="BN26" s="146"/>
      <c r="BO26" s="59"/>
      <c r="BP26" s="203"/>
    </row>
    <row r="27" spans="1:68" s="11" customFormat="1" ht="36" customHeight="1" x14ac:dyDescent="0.25">
      <c r="A27" s="335"/>
      <c r="B27" s="333"/>
      <c r="C27" s="354"/>
      <c r="D27" s="355"/>
      <c r="E27" s="289"/>
      <c r="F27" s="299"/>
      <c r="G27" s="325"/>
      <c r="H27" s="325"/>
      <c r="I27" s="325"/>
      <c r="J27" s="118" t="s">
        <v>283</v>
      </c>
      <c r="K27" s="20" t="s">
        <v>17</v>
      </c>
      <c r="L27" s="20">
        <f>IF(L30=0,0,IF(L30&lt;25,1,IF(L30&gt;50,3,2)))</f>
        <v>3</v>
      </c>
      <c r="M27" s="20">
        <f t="shared" ref="M27:BK27" si="13">IF(M30=0,0,IF(M30&lt;25,1,IF(M30&gt;50,3,2)))</f>
        <v>3</v>
      </c>
      <c r="N27" s="20">
        <f t="shared" si="13"/>
        <v>3</v>
      </c>
      <c r="O27" s="20">
        <f t="shared" si="13"/>
        <v>1</v>
      </c>
      <c r="P27" s="20">
        <f t="shared" si="13"/>
        <v>1</v>
      </c>
      <c r="Q27" s="20">
        <f t="shared" si="13"/>
        <v>2</v>
      </c>
      <c r="R27" s="20">
        <f t="shared" si="13"/>
        <v>3</v>
      </c>
      <c r="S27" s="20">
        <f t="shared" si="13"/>
        <v>0</v>
      </c>
      <c r="T27" s="20">
        <f t="shared" si="13"/>
        <v>1</v>
      </c>
      <c r="U27" s="20">
        <f t="shared" si="13"/>
        <v>2</v>
      </c>
      <c r="V27" s="20">
        <f t="shared" si="13"/>
        <v>3</v>
      </c>
      <c r="W27" s="20">
        <f t="shared" si="13"/>
        <v>0</v>
      </c>
      <c r="X27" s="20">
        <f t="shared" si="13"/>
        <v>3</v>
      </c>
      <c r="Y27" s="20">
        <f t="shared" si="13"/>
        <v>1</v>
      </c>
      <c r="Z27" s="20">
        <f t="shared" si="13"/>
        <v>3</v>
      </c>
      <c r="AA27" s="20">
        <f t="shared" si="13"/>
        <v>2</v>
      </c>
      <c r="AB27" s="20">
        <f t="shared" si="13"/>
        <v>3</v>
      </c>
      <c r="AC27" s="20">
        <f t="shared" si="13"/>
        <v>3</v>
      </c>
      <c r="AD27" s="20">
        <f t="shared" si="13"/>
        <v>3</v>
      </c>
      <c r="AE27" s="20">
        <f t="shared" si="13"/>
        <v>1</v>
      </c>
      <c r="AF27" s="20">
        <f t="shared" si="13"/>
        <v>3</v>
      </c>
      <c r="AG27" s="20">
        <f t="shared" si="13"/>
        <v>3</v>
      </c>
      <c r="AH27" s="20">
        <f t="shared" si="13"/>
        <v>3</v>
      </c>
      <c r="AI27" s="20">
        <f t="shared" si="13"/>
        <v>2</v>
      </c>
      <c r="AJ27" s="20">
        <f t="shared" si="13"/>
        <v>3</v>
      </c>
      <c r="AK27" s="20">
        <f t="shared" si="13"/>
        <v>2</v>
      </c>
      <c r="AL27" s="20">
        <f t="shared" si="13"/>
        <v>3</v>
      </c>
      <c r="AM27" s="20">
        <f t="shared" si="13"/>
        <v>3</v>
      </c>
      <c r="AN27" s="20">
        <f t="shared" si="13"/>
        <v>0</v>
      </c>
      <c r="AO27" s="20">
        <f t="shared" si="13"/>
        <v>3</v>
      </c>
      <c r="AP27" s="20">
        <f t="shared" si="13"/>
        <v>0</v>
      </c>
      <c r="AQ27" s="20">
        <f t="shared" si="13"/>
        <v>0</v>
      </c>
      <c r="AR27" s="20">
        <f t="shared" si="13"/>
        <v>3</v>
      </c>
      <c r="AS27" s="20">
        <f t="shared" si="13"/>
        <v>1</v>
      </c>
      <c r="AT27" s="20">
        <f t="shared" si="13"/>
        <v>1</v>
      </c>
      <c r="AU27" s="20">
        <f t="shared" si="13"/>
        <v>3</v>
      </c>
      <c r="AV27" s="20">
        <f t="shared" si="13"/>
        <v>0</v>
      </c>
      <c r="AW27" s="20">
        <f t="shared" si="13"/>
        <v>3</v>
      </c>
      <c r="AX27" s="20">
        <f t="shared" si="13"/>
        <v>0</v>
      </c>
      <c r="AY27" s="20">
        <f t="shared" si="13"/>
        <v>0</v>
      </c>
      <c r="AZ27" s="20">
        <f t="shared" si="13"/>
        <v>2</v>
      </c>
      <c r="BA27" s="20">
        <f t="shared" si="13"/>
        <v>3</v>
      </c>
      <c r="BB27" s="20">
        <f t="shared" si="13"/>
        <v>3</v>
      </c>
      <c r="BC27" s="20">
        <f t="shared" si="13"/>
        <v>1</v>
      </c>
      <c r="BD27" s="20">
        <f t="shared" si="13"/>
        <v>1</v>
      </c>
      <c r="BE27" s="20">
        <f t="shared" si="13"/>
        <v>2</v>
      </c>
      <c r="BF27" s="20">
        <f t="shared" si="13"/>
        <v>3</v>
      </c>
      <c r="BG27" s="20">
        <f t="shared" si="13"/>
        <v>1</v>
      </c>
      <c r="BH27" s="20">
        <f t="shared" si="13"/>
        <v>3</v>
      </c>
      <c r="BI27" s="20">
        <f t="shared" si="13"/>
        <v>3</v>
      </c>
      <c r="BJ27" s="20">
        <f t="shared" si="13"/>
        <v>3</v>
      </c>
      <c r="BK27" s="20">
        <f t="shared" si="13"/>
        <v>0</v>
      </c>
      <c r="BL27" s="146"/>
      <c r="BM27" s="146"/>
      <c r="BN27" s="146"/>
      <c r="BO27" s="59"/>
      <c r="BP27" s="203"/>
    </row>
    <row r="28" spans="1:68" s="11" customFormat="1" x14ac:dyDescent="0.25">
      <c r="A28" s="335"/>
      <c r="B28" s="333"/>
      <c r="C28" s="134" t="s">
        <v>30</v>
      </c>
      <c r="D28" s="355"/>
      <c r="E28" s="289"/>
      <c r="F28" s="299"/>
      <c r="G28" s="325"/>
      <c r="H28" s="325"/>
      <c r="I28" s="325"/>
      <c r="J28" s="380"/>
      <c r="K28" s="113" t="s">
        <v>18</v>
      </c>
      <c r="L28" s="3">
        <v>31.764705882352942</v>
      </c>
      <c r="M28" s="3">
        <v>50</v>
      </c>
      <c r="N28" s="3">
        <v>19.23076923076923</v>
      </c>
      <c r="O28" s="3">
        <v>23.80952380952381</v>
      </c>
      <c r="P28" s="3">
        <v>39.024390243902438</v>
      </c>
      <c r="Q28" s="3">
        <v>29.23076923076923</v>
      </c>
      <c r="R28" s="3">
        <v>46.511627906976742</v>
      </c>
      <c r="S28" s="3">
        <v>34.042553191489361</v>
      </c>
      <c r="T28" s="3">
        <v>17.647058823529413</v>
      </c>
      <c r="U28" s="3">
        <v>34.210526315789473</v>
      </c>
      <c r="V28" s="3">
        <v>18.181818181818183</v>
      </c>
      <c r="W28" s="3">
        <v>19.23076923076923</v>
      </c>
      <c r="X28" s="3">
        <v>14.814814814814815</v>
      </c>
      <c r="Y28" s="3">
        <v>26.5625</v>
      </c>
      <c r="Z28" s="3">
        <v>25.675675675675677</v>
      </c>
      <c r="AA28" s="3">
        <v>8.5106382978723403</v>
      </c>
      <c r="AB28" s="3">
        <v>56.19047619047619</v>
      </c>
      <c r="AC28" s="3">
        <v>47.058823529411768</v>
      </c>
      <c r="AD28" s="3">
        <v>39.436619718309856</v>
      </c>
      <c r="AE28" s="3">
        <v>0</v>
      </c>
      <c r="AF28" s="3">
        <v>0</v>
      </c>
      <c r="AG28" s="3">
        <v>30</v>
      </c>
      <c r="AH28" s="3">
        <v>3.7037037037037037</v>
      </c>
      <c r="AI28" s="3">
        <v>27.586206896551722</v>
      </c>
      <c r="AJ28" s="3">
        <v>31.707317073170731</v>
      </c>
      <c r="AK28" s="3">
        <v>18.96551724137931</v>
      </c>
      <c r="AL28" s="3">
        <v>34.074074074074076</v>
      </c>
      <c r="AM28" s="3">
        <v>58.974358974358971</v>
      </c>
      <c r="AN28" s="3">
        <v>23.880597014925375</v>
      </c>
      <c r="AO28" s="3">
        <v>40.579710144927539</v>
      </c>
      <c r="AP28" s="3">
        <v>7.1428571428571432</v>
      </c>
      <c r="AQ28" s="3">
        <v>25.862068965517242</v>
      </c>
      <c r="AR28" s="3">
        <v>25</v>
      </c>
      <c r="AS28" s="3">
        <v>3.125</v>
      </c>
      <c r="AT28" s="3">
        <v>31.03448275862069</v>
      </c>
      <c r="AU28" s="3">
        <v>17.1875</v>
      </c>
      <c r="AV28" s="3">
        <v>18</v>
      </c>
      <c r="AW28" s="3">
        <v>26.315789473684209</v>
      </c>
      <c r="AX28" s="3">
        <v>15.217391304347826</v>
      </c>
      <c r="AY28" s="3">
        <v>24.528301886792452</v>
      </c>
      <c r="AZ28" s="3">
        <v>15.789473684210526</v>
      </c>
      <c r="BA28" s="3">
        <v>17.391304347826086</v>
      </c>
      <c r="BB28" s="3">
        <v>15</v>
      </c>
      <c r="BC28" s="3">
        <v>22.413793103448278</v>
      </c>
      <c r="BD28" s="3">
        <v>24.193548387096776</v>
      </c>
      <c r="BE28" s="3">
        <v>33.333333333333336</v>
      </c>
      <c r="BF28" s="3">
        <v>23.529411764705884</v>
      </c>
      <c r="BG28" s="3">
        <v>28</v>
      </c>
      <c r="BH28" s="3">
        <v>28.767123287671232</v>
      </c>
      <c r="BI28" s="3">
        <v>29.032258064516128</v>
      </c>
      <c r="BJ28" s="3">
        <v>15</v>
      </c>
      <c r="BK28" s="3">
        <v>0</v>
      </c>
      <c r="BL28" s="245"/>
      <c r="BM28" s="146"/>
      <c r="BN28" s="146">
        <v>25.6</v>
      </c>
      <c r="BO28" s="57">
        <v>21.2</v>
      </c>
      <c r="BP28" s="183">
        <v>27.93233082706767</v>
      </c>
    </row>
    <row r="29" spans="1:68" s="11" customFormat="1" x14ac:dyDescent="0.25">
      <c r="A29" s="335"/>
      <c r="B29" s="333"/>
      <c r="C29" s="134" t="s">
        <v>31</v>
      </c>
      <c r="D29" s="355"/>
      <c r="E29" s="289"/>
      <c r="F29" s="299"/>
      <c r="G29" s="325"/>
      <c r="H29" s="325"/>
      <c r="I29" s="325"/>
      <c r="J29" s="381"/>
      <c r="K29" s="113" t="s">
        <v>18</v>
      </c>
      <c r="L29" s="3">
        <v>58.823529411764703</v>
      </c>
      <c r="M29" s="3">
        <v>15.217391304347826</v>
      </c>
      <c r="N29" s="3">
        <v>100</v>
      </c>
      <c r="O29" s="3">
        <v>7.8947368421052628</v>
      </c>
      <c r="P29" s="3">
        <v>62.5</v>
      </c>
      <c r="Q29" s="3">
        <v>49.090909090909093</v>
      </c>
      <c r="R29" s="3">
        <v>44.117647058823529</v>
      </c>
      <c r="S29" s="3">
        <v>0</v>
      </c>
      <c r="T29" s="3">
        <v>22.222222222222221</v>
      </c>
      <c r="U29" s="3">
        <v>0</v>
      </c>
      <c r="V29" s="3">
        <v>50</v>
      </c>
      <c r="W29" s="3">
        <v>0</v>
      </c>
      <c r="X29" s="3">
        <v>0</v>
      </c>
      <c r="Y29" s="3">
        <v>33.333333333333336</v>
      </c>
      <c r="Z29" s="3">
        <v>33.333333333333336</v>
      </c>
      <c r="AA29" s="3">
        <v>87.5</v>
      </c>
      <c r="AB29" s="3">
        <v>70.786516853932582</v>
      </c>
      <c r="AC29" s="3">
        <v>46.153846153846153</v>
      </c>
      <c r="AD29" s="3">
        <v>85.18518518518519</v>
      </c>
      <c r="AE29" s="3">
        <v>0</v>
      </c>
      <c r="AF29" s="3">
        <v>200</v>
      </c>
      <c r="AG29" s="3">
        <v>100</v>
      </c>
      <c r="AH29" s="3">
        <v>11.111111111111111</v>
      </c>
      <c r="AI29" s="3">
        <v>0</v>
      </c>
      <c r="AJ29" s="3">
        <v>100</v>
      </c>
      <c r="AK29" s="3">
        <v>0</v>
      </c>
      <c r="AL29" s="3">
        <v>87.5</v>
      </c>
      <c r="AM29" s="3">
        <v>13.114754098360656</v>
      </c>
      <c r="AN29" s="3">
        <v>0</v>
      </c>
      <c r="AO29" s="3">
        <v>26.666666666666668</v>
      </c>
      <c r="AP29" s="3">
        <v>24.590163934426229</v>
      </c>
      <c r="AQ29" s="3">
        <v>0</v>
      </c>
      <c r="AR29" s="3">
        <v>0</v>
      </c>
      <c r="AS29" s="3">
        <v>25</v>
      </c>
      <c r="AT29" s="3">
        <v>0</v>
      </c>
      <c r="AU29" s="3">
        <v>92</v>
      </c>
      <c r="AV29" s="3">
        <v>0</v>
      </c>
      <c r="AW29" s="3">
        <v>20</v>
      </c>
      <c r="AX29" s="3">
        <v>0</v>
      </c>
      <c r="AY29" s="3">
        <v>0</v>
      </c>
      <c r="AZ29" s="3">
        <v>40</v>
      </c>
      <c r="BA29" s="3">
        <v>0</v>
      </c>
      <c r="BB29" s="3">
        <v>0</v>
      </c>
      <c r="BC29" s="3">
        <v>62.820512820512818</v>
      </c>
      <c r="BD29" s="3">
        <v>10</v>
      </c>
      <c r="BE29" s="3">
        <v>46.153846153846153</v>
      </c>
      <c r="BF29" s="3">
        <v>100</v>
      </c>
      <c r="BG29" s="3">
        <v>0</v>
      </c>
      <c r="BH29" s="3">
        <v>0</v>
      </c>
      <c r="BI29" s="3">
        <v>45.454545454545453</v>
      </c>
      <c r="BJ29" s="3">
        <v>0</v>
      </c>
      <c r="BK29" s="3">
        <v>0</v>
      </c>
      <c r="BL29" s="245"/>
      <c r="BM29" s="146"/>
      <c r="BN29" s="146">
        <v>22.1</v>
      </c>
      <c r="BO29" s="57">
        <v>30.8</v>
      </c>
      <c r="BP29" s="184">
        <v>39.1</v>
      </c>
    </row>
    <row r="30" spans="1:68" s="11" customFormat="1" ht="16.5" thickBot="1" x14ac:dyDescent="0.3">
      <c r="A30" s="335"/>
      <c r="B30" s="333"/>
      <c r="C30" s="135" t="s">
        <v>34</v>
      </c>
      <c r="D30" s="355"/>
      <c r="E30" s="289"/>
      <c r="F30" s="302"/>
      <c r="G30" s="301"/>
      <c r="H30" s="301"/>
      <c r="I30" s="301"/>
      <c r="J30" s="382"/>
      <c r="K30" s="113" t="s">
        <v>18</v>
      </c>
      <c r="L30" s="3">
        <v>62.5</v>
      </c>
      <c r="M30" s="3">
        <v>82.222222222222229</v>
      </c>
      <c r="N30" s="3">
        <v>52.753108348134994</v>
      </c>
      <c r="O30" s="3">
        <v>12.5</v>
      </c>
      <c r="P30" s="3">
        <v>21.794871794871796</v>
      </c>
      <c r="Q30" s="3">
        <v>31.818181818181817</v>
      </c>
      <c r="R30" s="3">
        <v>75</v>
      </c>
      <c r="S30" s="3">
        <v>0</v>
      </c>
      <c r="T30" s="3">
        <v>6.666666666666667</v>
      </c>
      <c r="U30" s="3">
        <v>30.456852791878173</v>
      </c>
      <c r="V30" s="3">
        <v>55.932203389830505</v>
      </c>
      <c r="W30" s="3">
        <v>0</v>
      </c>
      <c r="X30" s="3">
        <v>54.771784232365142</v>
      </c>
      <c r="Y30" s="3">
        <v>3.2558139534883721</v>
      </c>
      <c r="Z30" s="3">
        <v>100</v>
      </c>
      <c r="AA30" s="3">
        <v>40.54054054054054</v>
      </c>
      <c r="AB30" s="3">
        <v>57.442348008385743</v>
      </c>
      <c r="AC30" s="3">
        <v>60.408163265306122</v>
      </c>
      <c r="AD30" s="3">
        <v>88.235294117647058</v>
      </c>
      <c r="AE30" s="3">
        <v>8.870967741935484</v>
      </c>
      <c r="AF30" s="3">
        <v>100</v>
      </c>
      <c r="AG30" s="3">
        <v>100</v>
      </c>
      <c r="AH30" s="3">
        <v>55.421686746987952</v>
      </c>
      <c r="AI30" s="3">
        <v>33.333333333333336</v>
      </c>
      <c r="AJ30" s="3">
        <v>100</v>
      </c>
      <c r="AK30" s="3">
        <v>41.666666666666664</v>
      </c>
      <c r="AL30" s="3">
        <v>80</v>
      </c>
      <c r="AM30" s="3">
        <v>69.020172910662822</v>
      </c>
      <c r="AN30" s="3">
        <v>0</v>
      </c>
      <c r="AO30" s="3">
        <v>65.838509316770185</v>
      </c>
      <c r="AP30" s="3">
        <v>0</v>
      </c>
      <c r="AQ30" s="3">
        <v>0</v>
      </c>
      <c r="AR30" s="3">
        <v>50.980392156862742</v>
      </c>
      <c r="AS30" s="3">
        <v>0.31948881789137379</v>
      </c>
      <c r="AT30" s="3">
        <v>3.0303030303030303</v>
      </c>
      <c r="AU30" s="3">
        <v>75.986842105263165</v>
      </c>
      <c r="AV30" s="3">
        <v>0</v>
      </c>
      <c r="AW30" s="3">
        <v>100</v>
      </c>
      <c r="AX30" s="3">
        <v>0</v>
      </c>
      <c r="AY30" s="3">
        <v>0</v>
      </c>
      <c r="AZ30" s="3">
        <v>27.272727272727273</v>
      </c>
      <c r="BA30" s="3">
        <v>73.113207547169807</v>
      </c>
      <c r="BB30" s="3">
        <v>72.354948805460751</v>
      </c>
      <c r="BC30" s="3">
        <v>15.384615384615385</v>
      </c>
      <c r="BD30" s="3">
        <v>12.037037037037036</v>
      </c>
      <c r="BE30" s="3">
        <v>25</v>
      </c>
      <c r="BF30" s="3">
        <v>66.666666666666671</v>
      </c>
      <c r="BG30" s="3">
        <v>13.730569948186529</v>
      </c>
      <c r="BH30" s="3">
        <v>100</v>
      </c>
      <c r="BI30" s="3">
        <v>77.743902439024396</v>
      </c>
      <c r="BJ30" s="3">
        <v>66.666666666666671</v>
      </c>
      <c r="BK30" s="3">
        <v>0</v>
      </c>
      <c r="BL30" s="245"/>
      <c r="BM30" s="146"/>
      <c r="BN30" s="146">
        <v>16</v>
      </c>
      <c r="BO30" s="57">
        <v>36.200000000000003</v>
      </c>
      <c r="BP30" s="185">
        <v>52.925613106746717</v>
      </c>
    </row>
    <row r="31" spans="1:68" s="11" customFormat="1" ht="53.25" customHeight="1" x14ac:dyDescent="0.25">
      <c r="A31" s="335"/>
      <c r="B31" s="333"/>
      <c r="C31" s="133" t="s">
        <v>40</v>
      </c>
      <c r="D31" s="347" t="s">
        <v>221</v>
      </c>
      <c r="E31" s="296" t="s">
        <v>15</v>
      </c>
      <c r="F31" s="375" t="s">
        <v>238</v>
      </c>
      <c r="G31" s="300"/>
      <c r="H31" s="300"/>
      <c r="I31" s="300" t="s">
        <v>16</v>
      </c>
      <c r="J31" s="300" t="s">
        <v>41</v>
      </c>
      <c r="K31" s="20" t="s">
        <v>17</v>
      </c>
      <c r="L31" s="20">
        <f>L32*1</f>
        <v>1</v>
      </c>
      <c r="M31" s="20">
        <f t="shared" ref="M31:BK31" si="14">M32*1</f>
        <v>0</v>
      </c>
      <c r="N31" s="20">
        <f t="shared" si="14"/>
        <v>2</v>
      </c>
      <c r="O31" s="20">
        <f t="shared" si="14"/>
        <v>1</v>
      </c>
      <c r="P31" s="20">
        <f t="shared" si="14"/>
        <v>1</v>
      </c>
      <c r="Q31" s="20">
        <f t="shared" si="14"/>
        <v>0</v>
      </c>
      <c r="R31" s="20">
        <f t="shared" si="14"/>
        <v>1</v>
      </c>
      <c r="S31" s="20">
        <f t="shared" si="14"/>
        <v>0</v>
      </c>
      <c r="T31" s="20">
        <f t="shared" si="14"/>
        <v>0</v>
      </c>
      <c r="U31" s="20">
        <f t="shared" si="14"/>
        <v>0</v>
      </c>
      <c r="V31" s="20">
        <f t="shared" si="14"/>
        <v>0</v>
      </c>
      <c r="W31" s="20">
        <f t="shared" si="14"/>
        <v>0</v>
      </c>
      <c r="X31" s="20">
        <f t="shared" si="14"/>
        <v>0</v>
      </c>
      <c r="Y31" s="20">
        <f t="shared" si="14"/>
        <v>0</v>
      </c>
      <c r="Z31" s="20">
        <f t="shared" si="14"/>
        <v>0</v>
      </c>
      <c r="AA31" s="20">
        <f t="shared" si="14"/>
        <v>0</v>
      </c>
      <c r="AB31" s="20">
        <f t="shared" si="14"/>
        <v>2</v>
      </c>
      <c r="AC31" s="20">
        <f t="shared" si="14"/>
        <v>0</v>
      </c>
      <c r="AD31" s="20">
        <f t="shared" si="14"/>
        <v>1</v>
      </c>
      <c r="AE31" s="20">
        <f t="shared" si="14"/>
        <v>0</v>
      </c>
      <c r="AF31" s="20">
        <f t="shared" si="14"/>
        <v>0</v>
      </c>
      <c r="AG31" s="20">
        <f t="shared" si="14"/>
        <v>0</v>
      </c>
      <c r="AH31" s="20">
        <f t="shared" si="14"/>
        <v>0</v>
      </c>
      <c r="AI31" s="20">
        <f t="shared" si="14"/>
        <v>0</v>
      </c>
      <c r="AJ31" s="20">
        <f t="shared" si="14"/>
        <v>2</v>
      </c>
      <c r="AK31" s="20">
        <f t="shared" si="14"/>
        <v>0</v>
      </c>
      <c r="AL31" s="20">
        <f t="shared" si="14"/>
        <v>0</v>
      </c>
      <c r="AM31" s="20">
        <f t="shared" si="14"/>
        <v>7</v>
      </c>
      <c r="AN31" s="20">
        <f t="shared" si="14"/>
        <v>0</v>
      </c>
      <c r="AO31" s="20">
        <f t="shared" si="14"/>
        <v>0</v>
      </c>
      <c r="AP31" s="20">
        <f t="shared" si="14"/>
        <v>0</v>
      </c>
      <c r="AQ31" s="20">
        <f t="shared" si="14"/>
        <v>0</v>
      </c>
      <c r="AR31" s="20">
        <f t="shared" si="14"/>
        <v>0</v>
      </c>
      <c r="AS31" s="20">
        <f t="shared" si="14"/>
        <v>0</v>
      </c>
      <c r="AT31" s="20">
        <f t="shared" si="14"/>
        <v>0</v>
      </c>
      <c r="AU31" s="20">
        <f t="shared" si="14"/>
        <v>1</v>
      </c>
      <c r="AV31" s="20">
        <f t="shared" si="14"/>
        <v>0</v>
      </c>
      <c r="AW31" s="20">
        <f t="shared" si="14"/>
        <v>1</v>
      </c>
      <c r="AX31" s="20">
        <f t="shared" si="14"/>
        <v>0</v>
      </c>
      <c r="AY31" s="20">
        <f t="shared" si="14"/>
        <v>0</v>
      </c>
      <c r="AZ31" s="20">
        <f t="shared" si="14"/>
        <v>0</v>
      </c>
      <c r="BA31" s="20">
        <f t="shared" si="14"/>
        <v>0</v>
      </c>
      <c r="BB31" s="20">
        <f t="shared" si="14"/>
        <v>1</v>
      </c>
      <c r="BC31" s="20">
        <f t="shared" si="14"/>
        <v>0</v>
      </c>
      <c r="BD31" s="20">
        <f t="shared" si="14"/>
        <v>0</v>
      </c>
      <c r="BE31" s="20">
        <f t="shared" si="14"/>
        <v>0</v>
      </c>
      <c r="BF31" s="20">
        <f t="shared" si="14"/>
        <v>0</v>
      </c>
      <c r="BG31" s="20">
        <f t="shared" si="14"/>
        <v>0</v>
      </c>
      <c r="BH31" s="20">
        <f t="shared" si="14"/>
        <v>0</v>
      </c>
      <c r="BI31" s="20">
        <f t="shared" si="14"/>
        <v>2</v>
      </c>
      <c r="BJ31" s="20">
        <f t="shared" si="14"/>
        <v>0</v>
      </c>
      <c r="BK31" s="20">
        <f t="shared" si="14"/>
        <v>0</v>
      </c>
      <c r="BL31" s="146"/>
      <c r="BM31" s="146"/>
      <c r="BN31" s="146"/>
      <c r="BO31" s="59"/>
      <c r="BP31" s="203"/>
    </row>
    <row r="32" spans="1:68" s="11" customFormat="1" x14ac:dyDescent="0.25">
      <c r="A32" s="335"/>
      <c r="B32" s="333"/>
      <c r="C32" s="134" t="s">
        <v>131</v>
      </c>
      <c r="D32" s="348"/>
      <c r="E32" s="341"/>
      <c r="F32" s="376"/>
      <c r="G32" s="325"/>
      <c r="H32" s="325"/>
      <c r="I32" s="325"/>
      <c r="J32" s="325"/>
      <c r="K32" s="101" t="s">
        <v>38</v>
      </c>
      <c r="L32" s="147">
        <v>1</v>
      </c>
      <c r="M32" s="147">
        <v>0</v>
      </c>
      <c r="N32" s="147">
        <v>2</v>
      </c>
      <c r="O32" s="147">
        <v>1</v>
      </c>
      <c r="P32" s="147">
        <v>1</v>
      </c>
      <c r="Q32" s="147">
        <v>0</v>
      </c>
      <c r="R32" s="147">
        <v>1</v>
      </c>
      <c r="S32" s="147">
        <v>0</v>
      </c>
      <c r="T32" s="147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v>0</v>
      </c>
      <c r="AA32" s="147">
        <v>0</v>
      </c>
      <c r="AB32" s="147">
        <v>2</v>
      </c>
      <c r="AC32" s="147">
        <v>0</v>
      </c>
      <c r="AD32" s="147">
        <v>1</v>
      </c>
      <c r="AE32" s="147">
        <v>0</v>
      </c>
      <c r="AF32" s="147">
        <v>0</v>
      </c>
      <c r="AG32" s="147">
        <v>0</v>
      </c>
      <c r="AH32" s="147">
        <v>0</v>
      </c>
      <c r="AI32" s="147">
        <v>0</v>
      </c>
      <c r="AJ32" s="147">
        <v>2</v>
      </c>
      <c r="AK32" s="147">
        <v>0</v>
      </c>
      <c r="AL32" s="147">
        <v>0</v>
      </c>
      <c r="AM32" s="147">
        <v>7</v>
      </c>
      <c r="AN32" s="147">
        <v>0</v>
      </c>
      <c r="AO32" s="147">
        <v>0</v>
      </c>
      <c r="AP32" s="147">
        <v>0</v>
      </c>
      <c r="AQ32" s="147">
        <v>0</v>
      </c>
      <c r="AR32" s="147">
        <v>0</v>
      </c>
      <c r="AS32" s="147">
        <v>0</v>
      </c>
      <c r="AT32" s="147">
        <v>0</v>
      </c>
      <c r="AU32" s="147">
        <v>1</v>
      </c>
      <c r="AV32" s="147">
        <v>0</v>
      </c>
      <c r="AW32" s="147">
        <v>1</v>
      </c>
      <c r="AX32" s="147">
        <v>0</v>
      </c>
      <c r="AY32" s="147">
        <v>0</v>
      </c>
      <c r="AZ32" s="147">
        <v>0</v>
      </c>
      <c r="BA32" s="147">
        <v>0</v>
      </c>
      <c r="BB32" s="147">
        <v>1</v>
      </c>
      <c r="BC32" s="147">
        <v>0</v>
      </c>
      <c r="BD32" s="147">
        <v>0</v>
      </c>
      <c r="BE32" s="147">
        <v>0</v>
      </c>
      <c r="BF32" s="147">
        <v>0</v>
      </c>
      <c r="BG32" s="147">
        <v>0</v>
      </c>
      <c r="BH32" s="147">
        <v>0</v>
      </c>
      <c r="BI32" s="147">
        <v>2</v>
      </c>
      <c r="BJ32" s="147">
        <v>0</v>
      </c>
      <c r="BK32" s="147">
        <v>0</v>
      </c>
      <c r="BL32" s="147"/>
      <c r="BM32" s="147"/>
      <c r="BN32" s="146"/>
      <c r="BO32" s="57">
        <v>21</v>
      </c>
      <c r="BP32" s="205">
        <v>23</v>
      </c>
    </row>
    <row r="33" spans="1:68" s="11" customFormat="1" x14ac:dyDescent="0.25">
      <c r="A33" s="335"/>
      <c r="B33" s="333"/>
      <c r="C33" s="134" t="s">
        <v>132</v>
      </c>
      <c r="D33" s="348"/>
      <c r="E33" s="341"/>
      <c r="F33" s="376"/>
      <c r="G33" s="325"/>
      <c r="H33" s="325"/>
      <c r="I33" s="325"/>
      <c r="J33" s="325"/>
      <c r="K33" s="101" t="s">
        <v>38</v>
      </c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6"/>
      <c r="BO33" s="57">
        <v>4</v>
      </c>
      <c r="BP33" s="206">
        <v>0</v>
      </c>
    </row>
    <row r="34" spans="1:68" s="11" customFormat="1" ht="20.25" customHeight="1" thickBot="1" x14ac:dyDescent="0.3">
      <c r="A34" s="335"/>
      <c r="B34" s="333"/>
      <c r="C34" s="135" t="s">
        <v>124</v>
      </c>
      <c r="D34" s="348"/>
      <c r="E34" s="341"/>
      <c r="F34" s="377"/>
      <c r="G34" s="325"/>
      <c r="H34" s="325"/>
      <c r="I34" s="325"/>
      <c r="J34" s="325"/>
      <c r="K34" s="101" t="s">
        <v>38</v>
      </c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6"/>
      <c r="BO34" s="59"/>
      <c r="BP34" s="206">
        <v>0</v>
      </c>
    </row>
    <row r="35" spans="1:68" s="11" customFormat="1" ht="36" x14ac:dyDescent="0.25">
      <c r="A35" s="335"/>
      <c r="B35" s="333"/>
      <c r="C35" s="327" t="s">
        <v>35</v>
      </c>
      <c r="D35" s="351" t="s">
        <v>36</v>
      </c>
      <c r="E35" s="298" t="s">
        <v>15</v>
      </c>
      <c r="F35" s="298" t="s">
        <v>237</v>
      </c>
      <c r="G35" s="300"/>
      <c r="H35" s="300" t="s">
        <v>16</v>
      </c>
      <c r="I35" s="300" t="s">
        <v>16</v>
      </c>
      <c r="J35" s="113" t="s">
        <v>305</v>
      </c>
      <c r="K35" s="20" t="s">
        <v>17</v>
      </c>
      <c r="L35" s="20">
        <f>IF(L38=0,0,IF(L38&lt;25,1,IF(L38&gt;35.1,3,2)))</f>
        <v>1</v>
      </c>
      <c r="M35" s="20">
        <f t="shared" ref="M35:BK35" si="15">IF(M38=0,0,IF(M38&lt;25,1,IF(M38&gt;35.1,3,2)))</f>
        <v>1</v>
      </c>
      <c r="N35" s="20">
        <f t="shared" si="15"/>
        <v>3</v>
      </c>
      <c r="O35" s="20">
        <f t="shared" si="15"/>
        <v>2</v>
      </c>
      <c r="P35" s="20">
        <f t="shared" si="15"/>
        <v>1</v>
      </c>
      <c r="Q35" s="20">
        <f t="shared" si="15"/>
        <v>1</v>
      </c>
      <c r="R35" s="20">
        <f t="shared" si="15"/>
        <v>1</v>
      </c>
      <c r="S35" s="20">
        <f t="shared" si="15"/>
        <v>2</v>
      </c>
      <c r="T35" s="20">
        <f t="shared" si="15"/>
        <v>0</v>
      </c>
      <c r="U35" s="20">
        <f t="shared" si="15"/>
        <v>2</v>
      </c>
      <c r="V35" s="20">
        <f t="shared" si="15"/>
        <v>1</v>
      </c>
      <c r="W35" s="20">
        <f t="shared" si="15"/>
        <v>1</v>
      </c>
      <c r="X35" s="20">
        <f t="shared" si="15"/>
        <v>1</v>
      </c>
      <c r="Y35" s="20">
        <f t="shared" si="15"/>
        <v>1</v>
      </c>
      <c r="Z35" s="20">
        <f t="shared" si="15"/>
        <v>1</v>
      </c>
      <c r="AA35" s="20">
        <f t="shared" si="15"/>
        <v>1</v>
      </c>
      <c r="AB35" s="20">
        <f t="shared" si="15"/>
        <v>3</v>
      </c>
      <c r="AC35" s="20">
        <f t="shared" si="15"/>
        <v>1</v>
      </c>
      <c r="AD35" s="20">
        <f t="shared" si="15"/>
        <v>1</v>
      </c>
      <c r="AE35" s="20">
        <f t="shared" si="15"/>
        <v>1</v>
      </c>
      <c r="AF35" s="20">
        <f t="shared" si="15"/>
        <v>0</v>
      </c>
      <c r="AG35" s="20">
        <f t="shared" si="15"/>
        <v>1</v>
      </c>
      <c r="AH35" s="20">
        <f t="shared" si="15"/>
        <v>1</v>
      </c>
      <c r="AI35" s="20">
        <f t="shared" si="15"/>
        <v>1</v>
      </c>
      <c r="AJ35" s="20">
        <f t="shared" si="15"/>
        <v>3</v>
      </c>
      <c r="AK35" s="20">
        <f t="shared" si="15"/>
        <v>1</v>
      </c>
      <c r="AL35" s="20">
        <f t="shared" si="15"/>
        <v>3</v>
      </c>
      <c r="AM35" s="20">
        <f t="shared" si="15"/>
        <v>3</v>
      </c>
      <c r="AN35" s="20">
        <f t="shared" si="15"/>
        <v>1</v>
      </c>
      <c r="AO35" s="20">
        <f t="shared" si="15"/>
        <v>3</v>
      </c>
      <c r="AP35" s="20">
        <f t="shared" si="15"/>
        <v>1</v>
      </c>
      <c r="AQ35" s="20">
        <f t="shared" si="15"/>
        <v>1</v>
      </c>
      <c r="AR35" s="20">
        <f t="shared" si="15"/>
        <v>1</v>
      </c>
      <c r="AS35" s="20">
        <f t="shared" si="15"/>
        <v>1</v>
      </c>
      <c r="AT35" s="20">
        <f t="shared" si="15"/>
        <v>1</v>
      </c>
      <c r="AU35" s="20">
        <f t="shared" si="15"/>
        <v>3</v>
      </c>
      <c r="AV35" s="20">
        <f t="shared" si="15"/>
        <v>1</v>
      </c>
      <c r="AW35" s="20">
        <f t="shared" si="15"/>
        <v>1</v>
      </c>
      <c r="AX35" s="20">
        <f t="shared" si="15"/>
        <v>1</v>
      </c>
      <c r="AY35" s="20">
        <f t="shared" si="15"/>
        <v>1</v>
      </c>
      <c r="AZ35" s="20">
        <f t="shared" si="15"/>
        <v>1</v>
      </c>
      <c r="BA35" s="20">
        <f t="shared" si="15"/>
        <v>1</v>
      </c>
      <c r="BB35" s="20">
        <f t="shared" si="15"/>
        <v>1</v>
      </c>
      <c r="BC35" s="20">
        <f t="shared" si="15"/>
        <v>1</v>
      </c>
      <c r="BD35" s="20">
        <f t="shared" si="15"/>
        <v>1</v>
      </c>
      <c r="BE35" s="20">
        <f t="shared" si="15"/>
        <v>1</v>
      </c>
      <c r="BF35" s="20">
        <f t="shared" si="15"/>
        <v>1</v>
      </c>
      <c r="BG35" s="20">
        <f t="shared" si="15"/>
        <v>1</v>
      </c>
      <c r="BH35" s="20">
        <f t="shared" si="15"/>
        <v>2</v>
      </c>
      <c r="BI35" s="20">
        <f t="shared" si="15"/>
        <v>2</v>
      </c>
      <c r="BJ35" s="20">
        <f t="shared" si="15"/>
        <v>2</v>
      </c>
      <c r="BK35" s="20">
        <f t="shared" si="15"/>
        <v>0</v>
      </c>
      <c r="BL35" s="146"/>
      <c r="BM35" s="146"/>
      <c r="BN35" s="146"/>
      <c r="BO35" s="59"/>
      <c r="BP35" s="203"/>
    </row>
    <row r="36" spans="1:68" s="11" customFormat="1" ht="36" x14ac:dyDescent="0.25">
      <c r="A36" s="335"/>
      <c r="B36" s="333"/>
      <c r="C36" s="349"/>
      <c r="D36" s="352"/>
      <c r="E36" s="299"/>
      <c r="F36" s="299"/>
      <c r="G36" s="325"/>
      <c r="H36" s="325"/>
      <c r="I36" s="325"/>
      <c r="J36" s="113" t="s">
        <v>203</v>
      </c>
      <c r="K36" s="20" t="s">
        <v>17</v>
      </c>
      <c r="L36" s="20">
        <f>IF(L39=0,0,IF(L39&lt;25,1,IF(L39&gt;50,3,2)))</f>
        <v>2</v>
      </c>
      <c r="M36" s="20">
        <f t="shared" ref="M36:BK36" si="16">IF(M39=0,0,IF(M39&lt;25,1,IF(M39&gt;50,3,2)))</f>
        <v>0</v>
      </c>
      <c r="N36" s="20">
        <f t="shared" si="16"/>
        <v>3</v>
      </c>
      <c r="O36" s="20">
        <f t="shared" si="16"/>
        <v>2</v>
      </c>
      <c r="P36" s="20">
        <f t="shared" si="16"/>
        <v>0</v>
      </c>
      <c r="Q36" s="20">
        <f t="shared" si="16"/>
        <v>2</v>
      </c>
      <c r="R36" s="20">
        <f t="shared" si="16"/>
        <v>2</v>
      </c>
      <c r="S36" s="20">
        <f t="shared" si="16"/>
        <v>2</v>
      </c>
      <c r="T36" s="20">
        <f t="shared" si="16"/>
        <v>0</v>
      </c>
      <c r="U36" s="20">
        <f t="shared" si="16"/>
        <v>2</v>
      </c>
      <c r="V36" s="20">
        <f t="shared" si="16"/>
        <v>0</v>
      </c>
      <c r="W36" s="20">
        <f t="shared" si="16"/>
        <v>0</v>
      </c>
      <c r="X36" s="20">
        <f t="shared" si="16"/>
        <v>3</v>
      </c>
      <c r="Y36" s="20">
        <f t="shared" si="16"/>
        <v>0</v>
      </c>
      <c r="Z36" s="20">
        <f t="shared" si="16"/>
        <v>3</v>
      </c>
      <c r="AA36" s="20">
        <f t="shared" si="16"/>
        <v>0</v>
      </c>
      <c r="AB36" s="20">
        <f t="shared" si="16"/>
        <v>2</v>
      </c>
      <c r="AC36" s="20">
        <f t="shared" si="16"/>
        <v>2</v>
      </c>
      <c r="AD36" s="20">
        <f t="shared" si="16"/>
        <v>3</v>
      </c>
      <c r="AE36" s="20">
        <f t="shared" si="16"/>
        <v>0</v>
      </c>
      <c r="AF36" s="20">
        <f t="shared" si="16"/>
        <v>0</v>
      </c>
      <c r="AG36" s="20">
        <f t="shared" si="16"/>
        <v>3</v>
      </c>
      <c r="AH36" s="20">
        <f t="shared" si="16"/>
        <v>1</v>
      </c>
      <c r="AI36" s="20">
        <f t="shared" si="16"/>
        <v>0</v>
      </c>
      <c r="AJ36" s="20">
        <f t="shared" si="16"/>
        <v>2</v>
      </c>
      <c r="AK36" s="20">
        <f t="shared" si="16"/>
        <v>0</v>
      </c>
      <c r="AL36" s="20">
        <f t="shared" si="16"/>
        <v>3</v>
      </c>
      <c r="AM36" s="20">
        <f t="shared" si="16"/>
        <v>3</v>
      </c>
      <c r="AN36" s="20">
        <f t="shared" si="16"/>
        <v>1</v>
      </c>
      <c r="AO36" s="20">
        <f t="shared" si="16"/>
        <v>2</v>
      </c>
      <c r="AP36" s="20">
        <f t="shared" si="16"/>
        <v>0</v>
      </c>
      <c r="AQ36" s="20">
        <f t="shared" si="16"/>
        <v>3</v>
      </c>
      <c r="AR36" s="20">
        <f t="shared" si="16"/>
        <v>3</v>
      </c>
      <c r="AS36" s="20">
        <f t="shared" si="16"/>
        <v>0</v>
      </c>
      <c r="AT36" s="20">
        <f t="shared" si="16"/>
        <v>3</v>
      </c>
      <c r="AU36" s="20">
        <f t="shared" si="16"/>
        <v>2</v>
      </c>
      <c r="AV36" s="20">
        <f t="shared" si="16"/>
        <v>2</v>
      </c>
      <c r="AW36" s="20">
        <f t="shared" si="16"/>
        <v>0</v>
      </c>
      <c r="AX36" s="20">
        <f t="shared" si="16"/>
        <v>0</v>
      </c>
      <c r="AY36" s="20">
        <f t="shared" si="16"/>
        <v>0</v>
      </c>
      <c r="AZ36" s="20">
        <f t="shared" si="16"/>
        <v>0</v>
      </c>
      <c r="BA36" s="20">
        <f t="shared" si="16"/>
        <v>3</v>
      </c>
      <c r="BB36" s="20">
        <f t="shared" si="16"/>
        <v>3</v>
      </c>
      <c r="BC36" s="20">
        <f t="shared" si="16"/>
        <v>3</v>
      </c>
      <c r="BD36" s="20">
        <f t="shared" si="16"/>
        <v>2</v>
      </c>
      <c r="BE36" s="20">
        <f t="shared" si="16"/>
        <v>1</v>
      </c>
      <c r="BF36" s="20">
        <f t="shared" si="16"/>
        <v>2</v>
      </c>
      <c r="BG36" s="20">
        <f t="shared" si="16"/>
        <v>2</v>
      </c>
      <c r="BH36" s="20">
        <f t="shared" si="16"/>
        <v>3</v>
      </c>
      <c r="BI36" s="20">
        <f t="shared" si="16"/>
        <v>3</v>
      </c>
      <c r="BJ36" s="20">
        <f t="shared" si="16"/>
        <v>2</v>
      </c>
      <c r="BK36" s="20">
        <f t="shared" si="16"/>
        <v>0</v>
      </c>
      <c r="BL36" s="146"/>
      <c r="BM36" s="146"/>
      <c r="BN36" s="146"/>
      <c r="BO36" s="59"/>
      <c r="BP36" s="203"/>
    </row>
    <row r="37" spans="1:68" s="11" customFormat="1" ht="24" x14ac:dyDescent="0.25">
      <c r="A37" s="335"/>
      <c r="B37" s="333"/>
      <c r="C37" s="350"/>
      <c r="D37" s="352"/>
      <c r="E37" s="299"/>
      <c r="F37" s="299"/>
      <c r="G37" s="325"/>
      <c r="H37" s="325"/>
      <c r="I37" s="325"/>
      <c r="J37" s="113" t="s">
        <v>172</v>
      </c>
      <c r="K37" s="20" t="s">
        <v>17</v>
      </c>
      <c r="L37" s="20">
        <f>L40*1</f>
        <v>0</v>
      </c>
      <c r="M37" s="20">
        <f t="shared" ref="M37:BK37" si="17">M40*1</f>
        <v>0</v>
      </c>
      <c r="N37" s="20">
        <f t="shared" si="17"/>
        <v>1</v>
      </c>
      <c r="O37" s="20">
        <f t="shared" si="17"/>
        <v>0</v>
      </c>
      <c r="P37" s="20">
        <f t="shared" si="17"/>
        <v>0</v>
      </c>
      <c r="Q37" s="20">
        <f t="shared" si="17"/>
        <v>0</v>
      </c>
      <c r="R37" s="20">
        <f t="shared" si="17"/>
        <v>0</v>
      </c>
      <c r="S37" s="20">
        <f t="shared" si="17"/>
        <v>0</v>
      </c>
      <c r="T37" s="20">
        <f t="shared" si="17"/>
        <v>0</v>
      </c>
      <c r="U37" s="20">
        <f t="shared" si="17"/>
        <v>0</v>
      </c>
      <c r="V37" s="20">
        <f t="shared" si="17"/>
        <v>0</v>
      </c>
      <c r="W37" s="20">
        <f t="shared" si="17"/>
        <v>0</v>
      </c>
      <c r="X37" s="20">
        <f t="shared" si="17"/>
        <v>0</v>
      </c>
      <c r="Y37" s="20">
        <f t="shared" si="17"/>
        <v>0</v>
      </c>
      <c r="Z37" s="20">
        <f t="shared" si="17"/>
        <v>0</v>
      </c>
      <c r="AA37" s="20">
        <f t="shared" si="17"/>
        <v>0</v>
      </c>
      <c r="AB37" s="20">
        <f t="shared" si="17"/>
        <v>1</v>
      </c>
      <c r="AC37" s="20">
        <f t="shared" si="17"/>
        <v>0</v>
      </c>
      <c r="AD37" s="20">
        <f t="shared" si="17"/>
        <v>0</v>
      </c>
      <c r="AE37" s="20">
        <f t="shared" si="17"/>
        <v>0</v>
      </c>
      <c r="AF37" s="20">
        <f t="shared" si="17"/>
        <v>0</v>
      </c>
      <c r="AG37" s="20">
        <f t="shared" si="17"/>
        <v>1</v>
      </c>
      <c r="AH37" s="20">
        <f t="shared" si="17"/>
        <v>0</v>
      </c>
      <c r="AI37" s="20">
        <f t="shared" si="17"/>
        <v>0</v>
      </c>
      <c r="AJ37" s="20">
        <f t="shared" si="17"/>
        <v>2</v>
      </c>
      <c r="AK37" s="20">
        <f t="shared" si="17"/>
        <v>0</v>
      </c>
      <c r="AL37" s="20">
        <f t="shared" si="17"/>
        <v>0</v>
      </c>
      <c r="AM37" s="20">
        <f t="shared" si="17"/>
        <v>5</v>
      </c>
      <c r="AN37" s="20">
        <f t="shared" si="17"/>
        <v>0</v>
      </c>
      <c r="AO37" s="20">
        <f t="shared" si="17"/>
        <v>0</v>
      </c>
      <c r="AP37" s="20">
        <f t="shared" si="17"/>
        <v>0</v>
      </c>
      <c r="AQ37" s="20">
        <f t="shared" si="17"/>
        <v>0</v>
      </c>
      <c r="AR37" s="20">
        <f t="shared" si="17"/>
        <v>0</v>
      </c>
      <c r="AS37" s="20">
        <f t="shared" si="17"/>
        <v>0</v>
      </c>
      <c r="AT37" s="20">
        <f t="shared" si="17"/>
        <v>0</v>
      </c>
      <c r="AU37" s="20">
        <f t="shared" si="17"/>
        <v>0</v>
      </c>
      <c r="AV37" s="20">
        <f t="shared" si="17"/>
        <v>0</v>
      </c>
      <c r="AW37" s="20">
        <f t="shared" si="17"/>
        <v>0</v>
      </c>
      <c r="AX37" s="20">
        <f t="shared" si="17"/>
        <v>0</v>
      </c>
      <c r="AY37" s="20">
        <f t="shared" si="17"/>
        <v>0</v>
      </c>
      <c r="AZ37" s="20">
        <f t="shared" si="17"/>
        <v>0</v>
      </c>
      <c r="BA37" s="20">
        <f t="shared" si="17"/>
        <v>0</v>
      </c>
      <c r="BB37" s="20">
        <f t="shared" si="17"/>
        <v>1</v>
      </c>
      <c r="BC37" s="20">
        <f t="shared" si="17"/>
        <v>0</v>
      </c>
      <c r="BD37" s="20">
        <f t="shared" si="17"/>
        <v>0</v>
      </c>
      <c r="BE37" s="20">
        <f t="shared" si="17"/>
        <v>0</v>
      </c>
      <c r="BF37" s="20">
        <f t="shared" si="17"/>
        <v>0</v>
      </c>
      <c r="BG37" s="20">
        <f t="shared" si="17"/>
        <v>0</v>
      </c>
      <c r="BH37" s="20">
        <f t="shared" si="17"/>
        <v>0</v>
      </c>
      <c r="BI37" s="20">
        <f t="shared" si="17"/>
        <v>2</v>
      </c>
      <c r="BJ37" s="20">
        <f t="shared" si="17"/>
        <v>0</v>
      </c>
      <c r="BK37" s="20">
        <f t="shared" si="17"/>
        <v>0</v>
      </c>
      <c r="BL37" s="146"/>
      <c r="BM37" s="146"/>
      <c r="BN37" s="146"/>
      <c r="BO37" s="59"/>
      <c r="BP37" s="203"/>
    </row>
    <row r="38" spans="1:68" s="11" customFormat="1" x14ac:dyDescent="0.25">
      <c r="A38" s="335"/>
      <c r="B38" s="333"/>
      <c r="C38" s="134" t="s">
        <v>37</v>
      </c>
      <c r="D38" s="352"/>
      <c r="E38" s="341"/>
      <c r="F38" s="299"/>
      <c r="G38" s="325"/>
      <c r="H38" s="325"/>
      <c r="I38" s="325"/>
      <c r="J38" s="300"/>
      <c r="K38" s="101" t="s">
        <v>18</v>
      </c>
      <c r="L38" s="3">
        <v>16.094986807387862</v>
      </c>
      <c r="M38" s="3">
        <v>3.8314176245210727</v>
      </c>
      <c r="N38" s="3">
        <v>80.314960629921259</v>
      </c>
      <c r="O38" s="3">
        <v>27.093596059113299</v>
      </c>
      <c r="P38" s="3">
        <v>13.114754098360656</v>
      </c>
      <c r="Q38" s="3">
        <v>21.951219512195124</v>
      </c>
      <c r="R38" s="3">
        <v>8.2474226804123703</v>
      </c>
      <c r="S38" s="3">
        <v>27.925531914893618</v>
      </c>
      <c r="T38" s="3">
        <v>0</v>
      </c>
      <c r="U38" s="3">
        <v>29.72972972972973</v>
      </c>
      <c r="V38" s="3">
        <v>12.987012987012987</v>
      </c>
      <c r="W38" s="3">
        <v>2.3041474654377878</v>
      </c>
      <c r="X38" s="3">
        <v>18.781725888324875</v>
      </c>
      <c r="Y38" s="3">
        <v>0.78125</v>
      </c>
      <c r="Z38" s="3">
        <v>14.671814671814673</v>
      </c>
      <c r="AA38" s="3">
        <v>7.2340425531914896</v>
      </c>
      <c r="AB38" s="3">
        <v>62.406015037593988</v>
      </c>
      <c r="AC38" s="3">
        <v>20.068610634648369</v>
      </c>
      <c r="AD38" s="3">
        <v>21.522309711286088</v>
      </c>
      <c r="AE38" s="3">
        <v>1.1764705882352942</v>
      </c>
      <c r="AF38" s="3">
        <v>0</v>
      </c>
      <c r="AG38" s="3">
        <v>11.524163568773234</v>
      </c>
      <c r="AH38" s="3">
        <v>12.719298245614034</v>
      </c>
      <c r="AI38" s="3">
        <v>5.1020408163265305</v>
      </c>
      <c r="AJ38" s="3">
        <v>38.484848484848484</v>
      </c>
      <c r="AK38" s="3">
        <v>1.2422360248447204</v>
      </c>
      <c r="AL38" s="3">
        <v>40.058479532163744</v>
      </c>
      <c r="AM38" s="3">
        <v>58.349705304518665</v>
      </c>
      <c r="AN38" s="3">
        <v>11.014492753623188</v>
      </c>
      <c r="AO38" s="3">
        <v>39.31818181818182</v>
      </c>
      <c r="AP38" s="3">
        <v>7.5949367088607591</v>
      </c>
      <c r="AQ38" s="3">
        <v>10.801393728222996</v>
      </c>
      <c r="AR38" s="3">
        <v>6.4690026954177897</v>
      </c>
      <c r="AS38" s="3">
        <v>0.8928571428571429</v>
      </c>
      <c r="AT38" s="3">
        <v>1.2244897959183674</v>
      </c>
      <c r="AU38" s="3">
        <v>46.013667425968109</v>
      </c>
      <c r="AV38" s="3">
        <v>7.4285714285714288</v>
      </c>
      <c r="AW38" s="3">
        <v>13.909774436090226</v>
      </c>
      <c r="AX38" s="3">
        <v>4.2553191489361701</v>
      </c>
      <c r="AY38" s="3">
        <v>1.4814814814814814</v>
      </c>
      <c r="AZ38" s="3">
        <v>5.4216867469879517</v>
      </c>
      <c r="BA38" s="3">
        <v>9.0579710144927539</v>
      </c>
      <c r="BB38" s="3">
        <v>22.352941176470587</v>
      </c>
      <c r="BC38" s="3">
        <v>4.166666666666667</v>
      </c>
      <c r="BD38" s="3">
        <v>19.791666666666668</v>
      </c>
      <c r="BE38" s="3">
        <v>19.379844961240309</v>
      </c>
      <c r="BF38" s="3">
        <v>12.078651685393259</v>
      </c>
      <c r="BG38" s="3">
        <v>8.8461538461538467</v>
      </c>
      <c r="BH38" s="3">
        <v>25.99388379204893</v>
      </c>
      <c r="BI38" s="3">
        <v>26.36986301369863</v>
      </c>
      <c r="BJ38" s="3">
        <v>28.96551724137931</v>
      </c>
      <c r="BK38" s="3">
        <v>0</v>
      </c>
      <c r="BL38" s="245"/>
      <c r="BM38" s="146"/>
      <c r="BN38" s="146">
        <v>24.1</v>
      </c>
      <c r="BO38" s="57">
        <v>23.2</v>
      </c>
      <c r="BP38" s="183">
        <v>20.808839152914512</v>
      </c>
    </row>
    <row r="39" spans="1:68" s="11" customFormat="1" ht="55.5" customHeight="1" x14ac:dyDescent="0.25">
      <c r="A39" s="335"/>
      <c r="B39" s="333"/>
      <c r="C39" s="134" t="s">
        <v>31</v>
      </c>
      <c r="D39" s="142" t="s">
        <v>290</v>
      </c>
      <c r="E39" s="341"/>
      <c r="F39" s="299"/>
      <c r="G39" s="325"/>
      <c r="H39" s="325"/>
      <c r="I39" s="325"/>
      <c r="J39" s="325"/>
      <c r="K39" s="101" t="s">
        <v>18</v>
      </c>
      <c r="L39" s="3">
        <v>33.333333333333336</v>
      </c>
      <c r="M39" s="146">
        <v>0</v>
      </c>
      <c r="N39" s="3">
        <v>55.932203389830505</v>
      </c>
      <c r="O39" s="3">
        <v>45.454545454545453</v>
      </c>
      <c r="P39" s="3">
        <v>0</v>
      </c>
      <c r="Q39" s="3">
        <v>38.46153846153846</v>
      </c>
      <c r="R39" s="3">
        <v>50</v>
      </c>
      <c r="S39" s="3">
        <v>30.434782608695652</v>
      </c>
      <c r="T39" s="146">
        <v>0</v>
      </c>
      <c r="U39" s="3">
        <v>40</v>
      </c>
      <c r="V39" s="3">
        <v>0</v>
      </c>
      <c r="W39" s="3">
        <v>0</v>
      </c>
      <c r="X39" s="3">
        <v>60</v>
      </c>
      <c r="Y39" s="146">
        <v>0</v>
      </c>
      <c r="Z39" s="3">
        <v>53.846153846153847</v>
      </c>
      <c r="AA39" s="146">
        <v>0</v>
      </c>
      <c r="AB39" s="3">
        <v>45</v>
      </c>
      <c r="AC39" s="3">
        <v>40.909090909090907</v>
      </c>
      <c r="AD39" s="3">
        <v>55.555555555555557</v>
      </c>
      <c r="AE39" s="146">
        <v>0</v>
      </c>
      <c r="AF39" s="146">
        <v>0</v>
      </c>
      <c r="AG39" s="3">
        <v>66.666666666666671</v>
      </c>
      <c r="AH39" s="8">
        <v>14.285714285714286</v>
      </c>
      <c r="AI39" s="3">
        <v>0</v>
      </c>
      <c r="AJ39" s="3">
        <v>50</v>
      </c>
      <c r="AK39" s="3">
        <v>0</v>
      </c>
      <c r="AL39" s="3">
        <v>62.962962962962962</v>
      </c>
      <c r="AM39" s="3">
        <v>67.625899280575538</v>
      </c>
      <c r="AN39" s="3">
        <v>23.076923076923077</v>
      </c>
      <c r="AO39" s="3">
        <v>27.659574468085108</v>
      </c>
      <c r="AP39" s="3">
        <v>0</v>
      </c>
      <c r="AQ39" s="146">
        <v>100</v>
      </c>
      <c r="AR39" s="3">
        <v>100</v>
      </c>
      <c r="AS39" s="3">
        <v>0</v>
      </c>
      <c r="AT39" s="146">
        <v>100</v>
      </c>
      <c r="AU39" s="3">
        <v>42.592592592592595</v>
      </c>
      <c r="AV39" s="3">
        <v>33.333333333333336</v>
      </c>
      <c r="AW39" s="146">
        <v>0</v>
      </c>
      <c r="AX39" s="146">
        <v>0</v>
      </c>
      <c r="AY39" s="146">
        <v>0</v>
      </c>
      <c r="AZ39" s="146">
        <v>0</v>
      </c>
      <c r="BA39" s="3">
        <v>60</v>
      </c>
      <c r="BB39" s="3">
        <v>100</v>
      </c>
      <c r="BC39" s="3">
        <v>66.666666666666671</v>
      </c>
      <c r="BD39" s="3">
        <v>25</v>
      </c>
      <c r="BE39" s="3">
        <v>23.076923076923077</v>
      </c>
      <c r="BF39" s="3">
        <v>30.76923076923077</v>
      </c>
      <c r="BG39" s="3">
        <v>40</v>
      </c>
      <c r="BH39" s="3">
        <v>71.428571428571431</v>
      </c>
      <c r="BI39" s="3">
        <v>79.487179487179489</v>
      </c>
      <c r="BJ39" s="146">
        <v>50</v>
      </c>
      <c r="BK39" s="146">
        <v>0</v>
      </c>
      <c r="BL39" s="245"/>
      <c r="BM39" s="146"/>
      <c r="BN39" s="3">
        <v>51</v>
      </c>
      <c r="BO39" s="58">
        <v>49</v>
      </c>
      <c r="BP39" s="183">
        <v>49.940688018979834</v>
      </c>
    </row>
    <row r="40" spans="1:68" s="11" customFormat="1" ht="51.75" thickBot="1" x14ac:dyDescent="0.3">
      <c r="A40" s="335"/>
      <c r="B40" s="333"/>
      <c r="C40" s="135" t="s">
        <v>32</v>
      </c>
      <c r="D40" s="142" t="s">
        <v>298</v>
      </c>
      <c r="E40" s="297"/>
      <c r="F40" s="302"/>
      <c r="G40" s="301"/>
      <c r="H40" s="301"/>
      <c r="I40" s="301"/>
      <c r="J40" s="301"/>
      <c r="K40" s="101" t="s">
        <v>38</v>
      </c>
      <c r="L40" s="146"/>
      <c r="M40" s="146"/>
      <c r="N40" s="146">
        <v>1</v>
      </c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>
        <v>1</v>
      </c>
      <c r="AC40" s="146"/>
      <c r="AD40" s="146"/>
      <c r="AE40" s="146"/>
      <c r="AF40" s="146"/>
      <c r="AG40" s="146">
        <v>1</v>
      </c>
      <c r="AH40" s="146"/>
      <c r="AI40" s="146"/>
      <c r="AJ40" s="146">
        <v>2</v>
      </c>
      <c r="AK40" s="146"/>
      <c r="AL40" s="146"/>
      <c r="AM40" s="146">
        <v>5</v>
      </c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>
        <v>1</v>
      </c>
      <c r="BC40" s="146"/>
      <c r="BD40" s="146"/>
      <c r="BE40" s="146"/>
      <c r="BF40" s="146"/>
      <c r="BG40" s="146"/>
      <c r="BH40" s="146"/>
      <c r="BI40" s="146">
        <v>2</v>
      </c>
      <c r="BJ40" s="146"/>
      <c r="BK40" s="146"/>
      <c r="BL40" s="245">
        <v>13</v>
      </c>
      <c r="BM40" s="146"/>
      <c r="BN40" s="3" t="s">
        <v>158</v>
      </c>
      <c r="BO40" s="85">
        <v>11</v>
      </c>
      <c r="BP40" s="186">
        <v>9.9</v>
      </c>
    </row>
    <row r="41" spans="1:68" s="11" customFormat="1" ht="48.75" customHeight="1" x14ac:dyDescent="0.25">
      <c r="A41" s="335"/>
      <c r="B41" s="333"/>
      <c r="C41" s="327" t="s">
        <v>39</v>
      </c>
      <c r="D41" s="323" t="s">
        <v>65</v>
      </c>
      <c r="E41" s="298" t="s">
        <v>15</v>
      </c>
      <c r="F41" s="298" t="s">
        <v>237</v>
      </c>
      <c r="G41" s="300"/>
      <c r="H41" s="300" t="s">
        <v>16</v>
      </c>
      <c r="I41" s="300" t="s">
        <v>16</v>
      </c>
      <c r="J41" s="113" t="s">
        <v>174</v>
      </c>
      <c r="K41" s="20" t="s">
        <v>17</v>
      </c>
      <c r="L41" s="20">
        <f>IF(L44=0,0,IF(L44&lt;15,1,IF(L44&gt;25,3,2)))</f>
        <v>1</v>
      </c>
      <c r="M41" s="20">
        <f t="shared" ref="M41:BK41" si="18">IF(M44=0,0,IF(M44&lt;15,1,IF(M44&gt;25,3,2)))</f>
        <v>0</v>
      </c>
      <c r="N41" s="20">
        <f t="shared" si="18"/>
        <v>2</v>
      </c>
      <c r="O41" s="20">
        <f t="shared" si="18"/>
        <v>3</v>
      </c>
      <c r="P41" s="20">
        <f t="shared" si="18"/>
        <v>2</v>
      </c>
      <c r="Q41" s="20">
        <f t="shared" si="18"/>
        <v>3</v>
      </c>
      <c r="R41" s="20">
        <f t="shared" si="18"/>
        <v>3</v>
      </c>
      <c r="S41" s="20">
        <f t="shared" si="18"/>
        <v>2</v>
      </c>
      <c r="T41" s="20">
        <f t="shared" si="18"/>
        <v>0</v>
      </c>
      <c r="U41" s="20">
        <f t="shared" si="18"/>
        <v>1</v>
      </c>
      <c r="V41" s="20">
        <f t="shared" si="18"/>
        <v>1</v>
      </c>
      <c r="W41" s="20">
        <f t="shared" si="18"/>
        <v>3</v>
      </c>
      <c r="X41" s="20">
        <f t="shared" si="18"/>
        <v>1</v>
      </c>
      <c r="Y41" s="20">
        <f t="shared" si="18"/>
        <v>0</v>
      </c>
      <c r="Z41" s="20">
        <f t="shared" si="18"/>
        <v>3</v>
      </c>
      <c r="AA41" s="20">
        <f t="shared" si="18"/>
        <v>1</v>
      </c>
      <c r="AB41" s="20">
        <f t="shared" si="18"/>
        <v>3</v>
      </c>
      <c r="AC41" s="20">
        <f t="shared" si="18"/>
        <v>3</v>
      </c>
      <c r="AD41" s="20">
        <f t="shared" si="18"/>
        <v>3</v>
      </c>
      <c r="AE41" s="20">
        <f t="shared" si="18"/>
        <v>0</v>
      </c>
      <c r="AF41" s="20">
        <f t="shared" si="18"/>
        <v>0</v>
      </c>
      <c r="AG41" s="20">
        <f t="shared" si="18"/>
        <v>2</v>
      </c>
      <c r="AH41" s="20">
        <f t="shared" si="18"/>
        <v>2</v>
      </c>
      <c r="AI41" s="20">
        <f t="shared" si="18"/>
        <v>0</v>
      </c>
      <c r="AJ41" s="20">
        <f t="shared" si="18"/>
        <v>3</v>
      </c>
      <c r="AK41" s="20">
        <f t="shared" si="18"/>
        <v>0</v>
      </c>
      <c r="AL41" s="20">
        <f t="shared" si="18"/>
        <v>2</v>
      </c>
      <c r="AM41" s="20">
        <f t="shared" si="18"/>
        <v>3</v>
      </c>
      <c r="AN41" s="20">
        <f t="shared" si="18"/>
        <v>3</v>
      </c>
      <c r="AO41" s="20">
        <f t="shared" si="18"/>
        <v>3</v>
      </c>
      <c r="AP41" s="20">
        <f t="shared" si="18"/>
        <v>0</v>
      </c>
      <c r="AQ41" s="20">
        <f t="shared" si="18"/>
        <v>1</v>
      </c>
      <c r="AR41" s="20">
        <f t="shared" si="18"/>
        <v>1</v>
      </c>
      <c r="AS41" s="20">
        <f t="shared" si="18"/>
        <v>0</v>
      </c>
      <c r="AT41" s="20">
        <f t="shared" si="18"/>
        <v>3</v>
      </c>
      <c r="AU41" s="20">
        <f t="shared" si="18"/>
        <v>3</v>
      </c>
      <c r="AV41" s="20">
        <f t="shared" si="18"/>
        <v>2</v>
      </c>
      <c r="AW41" s="20">
        <f t="shared" si="18"/>
        <v>1</v>
      </c>
      <c r="AX41" s="20">
        <f t="shared" si="18"/>
        <v>0</v>
      </c>
      <c r="AY41" s="20">
        <f t="shared" si="18"/>
        <v>3</v>
      </c>
      <c r="AZ41" s="20">
        <f t="shared" si="18"/>
        <v>0</v>
      </c>
      <c r="BA41" s="20">
        <f t="shared" si="18"/>
        <v>2</v>
      </c>
      <c r="BB41" s="20">
        <f t="shared" si="18"/>
        <v>2</v>
      </c>
      <c r="BC41" s="20">
        <f t="shared" si="18"/>
        <v>2</v>
      </c>
      <c r="BD41" s="20">
        <f t="shared" si="18"/>
        <v>1</v>
      </c>
      <c r="BE41" s="20">
        <f t="shared" si="18"/>
        <v>3</v>
      </c>
      <c r="BF41" s="20">
        <f t="shared" si="18"/>
        <v>3</v>
      </c>
      <c r="BG41" s="20">
        <f t="shared" si="18"/>
        <v>2</v>
      </c>
      <c r="BH41" s="20">
        <f t="shared" si="18"/>
        <v>1</v>
      </c>
      <c r="BI41" s="20">
        <f t="shared" si="18"/>
        <v>3</v>
      </c>
      <c r="BJ41" s="20">
        <f t="shared" si="18"/>
        <v>1</v>
      </c>
      <c r="BK41" s="20">
        <f t="shared" si="18"/>
        <v>0</v>
      </c>
      <c r="BL41" s="146"/>
      <c r="BM41" s="146"/>
      <c r="BN41" s="146"/>
      <c r="BO41" s="59"/>
      <c r="BP41" s="203"/>
    </row>
    <row r="42" spans="1:68" s="11" customFormat="1" ht="48.75" customHeight="1" x14ac:dyDescent="0.25">
      <c r="A42" s="335"/>
      <c r="B42" s="333"/>
      <c r="C42" s="353"/>
      <c r="D42" s="324"/>
      <c r="E42" s="299"/>
      <c r="F42" s="299"/>
      <c r="G42" s="325"/>
      <c r="H42" s="325"/>
      <c r="I42" s="325"/>
      <c r="J42" s="113" t="s">
        <v>173</v>
      </c>
      <c r="K42" s="20" t="s">
        <v>17</v>
      </c>
      <c r="L42" s="20">
        <f>IF(L45=0,0,IF(L45&lt;20,1,IF(L45&gt;30,3,2)))</f>
        <v>3</v>
      </c>
      <c r="M42" s="20">
        <f t="shared" ref="M42:BK42" si="19">IF(M45=0,0,IF(M45&lt;20,1,IF(M45&gt;30,3,2)))</f>
        <v>0</v>
      </c>
      <c r="N42" s="20">
        <f t="shared" si="19"/>
        <v>2</v>
      </c>
      <c r="O42" s="20">
        <f t="shared" si="19"/>
        <v>2</v>
      </c>
      <c r="P42" s="20">
        <f t="shared" si="19"/>
        <v>0</v>
      </c>
      <c r="Q42" s="20">
        <f t="shared" si="19"/>
        <v>2</v>
      </c>
      <c r="R42" s="20">
        <f t="shared" si="19"/>
        <v>3</v>
      </c>
      <c r="S42" s="20">
        <f t="shared" si="19"/>
        <v>1</v>
      </c>
      <c r="T42" s="20">
        <f t="shared" si="19"/>
        <v>0</v>
      </c>
      <c r="U42" s="20">
        <f t="shared" si="19"/>
        <v>0</v>
      </c>
      <c r="V42" s="20">
        <f t="shared" si="19"/>
        <v>0</v>
      </c>
      <c r="W42" s="20">
        <f t="shared" si="19"/>
        <v>0</v>
      </c>
      <c r="X42" s="20">
        <f t="shared" si="19"/>
        <v>3</v>
      </c>
      <c r="Y42" s="20">
        <f t="shared" si="19"/>
        <v>0</v>
      </c>
      <c r="Z42" s="20">
        <f t="shared" si="19"/>
        <v>2</v>
      </c>
      <c r="AA42" s="20">
        <f t="shared" si="19"/>
        <v>0</v>
      </c>
      <c r="AB42" s="20">
        <f t="shared" si="19"/>
        <v>2</v>
      </c>
      <c r="AC42" s="20">
        <f t="shared" si="19"/>
        <v>3</v>
      </c>
      <c r="AD42" s="20">
        <f t="shared" si="19"/>
        <v>1</v>
      </c>
      <c r="AE42" s="20">
        <f t="shared" si="19"/>
        <v>0</v>
      </c>
      <c r="AF42" s="20">
        <f t="shared" si="19"/>
        <v>0</v>
      </c>
      <c r="AG42" s="20">
        <f t="shared" si="19"/>
        <v>3</v>
      </c>
      <c r="AH42" s="20">
        <f t="shared" si="19"/>
        <v>0</v>
      </c>
      <c r="AI42" s="20">
        <f t="shared" si="19"/>
        <v>0</v>
      </c>
      <c r="AJ42" s="20">
        <f t="shared" si="19"/>
        <v>3</v>
      </c>
      <c r="AK42" s="20">
        <f t="shared" si="19"/>
        <v>0</v>
      </c>
      <c r="AL42" s="20">
        <f t="shared" si="19"/>
        <v>3</v>
      </c>
      <c r="AM42" s="20">
        <f t="shared" si="19"/>
        <v>3</v>
      </c>
      <c r="AN42" s="20">
        <f t="shared" si="19"/>
        <v>3</v>
      </c>
      <c r="AO42" s="20">
        <f t="shared" si="19"/>
        <v>3</v>
      </c>
      <c r="AP42" s="20">
        <f t="shared" si="19"/>
        <v>0</v>
      </c>
      <c r="AQ42" s="20">
        <f t="shared" si="19"/>
        <v>0</v>
      </c>
      <c r="AR42" s="20">
        <f t="shared" si="19"/>
        <v>0</v>
      </c>
      <c r="AS42" s="20">
        <f t="shared" si="19"/>
        <v>0</v>
      </c>
      <c r="AT42" s="20">
        <f t="shared" si="19"/>
        <v>3</v>
      </c>
      <c r="AU42" s="20">
        <f t="shared" si="19"/>
        <v>2</v>
      </c>
      <c r="AV42" s="20">
        <f t="shared" si="19"/>
        <v>0</v>
      </c>
      <c r="AW42" s="20">
        <f t="shared" si="19"/>
        <v>0</v>
      </c>
      <c r="AX42" s="20">
        <f t="shared" si="19"/>
        <v>0</v>
      </c>
      <c r="AY42" s="20">
        <f t="shared" si="19"/>
        <v>0</v>
      </c>
      <c r="AZ42" s="20">
        <f t="shared" si="19"/>
        <v>0</v>
      </c>
      <c r="BA42" s="20">
        <f t="shared" si="19"/>
        <v>3</v>
      </c>
      <c r="BB42" s="20">
        <f t="shared" si="19"/>
        <v>3</v>
      </c>
      <c r="BC42" s="20">
        <f t="shared" si="19"/>
        <v>3</v>
      </c>
      <c r="BD42" s="20">
        <f t="shared" si="19"/>
        <v>0</v>
      </c>
      <c r="BE42" s="20">
        <f t="shared" si="19"/>
        <v>3</v>
      </c>
      <c r="BF42" s="20">
        <f t="shared" si="19"/>
        <v>2</v>
      </c>
      <c r="BG42" s="20">
        <f t="shared" si="19"/>
        <v>3</v>
      </c>
      <c r="BH42" s="20">
        <f t="shared" si="19"/>
        <v>0</v>
      </c>
      <c r="BI42" s="20">
        <f t="shared" si="19"/>
        <v>3</v>
      </c>
      <c r="BJ42" s="20">
        <f t="shared" si="19"/>
        <v>3</v>
      </c>
      <c r="BK42" s="20">
        <f t="shared" si="19"/>
        <v>0</v>
      </c>
      <c r="BL42" s="146"/>
      <c r="BM42" s="146"/>
      <c r="BN42" s="146"/>
      <c r="BO42" s="59"/>
      <c r="BP42" s="203"/>
    </row>
    <row r="43" spans="1:68" s="11" customFormat="1" ht="32.25" customHeight="1" x14ac:dyDescent="0.25">
      <c r="A43" s="335"/>
      <c r="B43" s="333"/>
      <c r="C43" s="354"/>
      <c r="D43" s="324"/>
      <c r="E43" s="299"/>
      <c r="F43" s="299"/>
      <c r="G43" s="325"/>
      <c r="H43" s="325"/>
      <c r="I43" s="325"/>
      <c r="J43" s="113" t="s">
        <v>175</v>
      </c>
      <c r="K43" s="20" t="s">
        <v>17</v>
      </c>
      <c r="L43" s="20">
        <f>L46*1</f>
        <v>0</v>
      </c>
      <c r="M43" s="20">
        <f t="shared" ref="M43:BK43" si="20">M46*1</f>
        <v>0</v>
      </c>
      <c r="N43" s="20">
        <f t="shared" si="20"/>
        <v>0</v>
      </c>
      <c r="O43" s="20">
        <f t="shared" si="20"/>
        <v>0</v>
      </c>
      <c r="P43" s="20">
        <f t="shared" si="20"/>
        <v>0</v>
      </c>
      <c r="Q43" s="20">
        <f t="shared" si="20"/>
        <v>0</v>
      </c>
      <c r="R43" s="20">
        <f t="shared" si="20"/>
        <v>0</v>
      </c>
      <c r="S43" s="20">
        <f t="shared" si="20"/>
        <v>0</v>
      </c>
      <c r="T43" s="20">
        <f t="shared" si="20"/>
        <v>0</v>
      </c>
      <c r="U43" s="20">
        <f t="shared" si="20"/>
        <v>0</v>
      </c>
      <c r="V43" s="20">
        <f t="shared" si="20"/>
        <v>0</v>
      </c>
      <c r="W43" s="20">
        <f t="shared" si="20"/>
        <v>0</v>
      </c>
      <c r="X43" s="20">
        <f t="shared" si="20"/>
        <v>0</v>
      </c>
      <c r="Y43" s="20">
        <f t="shared" si="20"/>
        <v>0</v>
      </c>
      <c r="Z43" s="20">
        <f t="shared" si="20"/>
        <v>0</v>
      </c>
      <c r="AA43" s="20">
        <f t="shared" si="20"/>
        <v>0</v>
      </c>
      <c r="AB43" s="20">
        <f t="shared" si="20"/>
        <v>0</v>
      </c>
      <c r="AC43" s="20">
        <f t="shared" si="20"/>
        <v>0</v>
      </c>
      <c r="AD43" s="20">
        <f t="shared" si="20"/>
        <v>0</v>
      </c>
      <c r="AE43" s="20">
        <f t="shared" si="20"/>
        <v>0</v>
      </c>
      <c r="AF43" s="20">
        <f t="shared" si="20"/>
        <v>0</v>
      </c>
      <c r="AG43" s="20">
        <f t="shared" si="20"/>
        <v>0</v>
      </c>
      <c r="AH43" s="20">
        <f t="shared" si="20"/>
        <v>0</v>
      </c>
      <c r="AI43" s="20">
        <f t="shared" si="20"/>
        <v>0</v>
      </c>
      <c r="AJ43" s="20">
        <f t="shared" si="20"/>
        <v>0</v>
      </c>
      <c r="AK43" s="20">
        <f t="shared" si="20"/>
        <v>0</v>
      </c>
      <c r="AL43" s="20">
        <f t="shared" si="20"/>
        <v>0</v>
      </c>
      <c r="AM43" s="20">
        <f t="shared" si="20"/>
        <v>3</v>
      </c>
      <c r="AN43" s="20">
        <f t="shared" si="20"/>
        <v>0</v>
      </c>
      <c r="AO43" s="20">
        <f t="shared" si="20"/>
        <v>0</v>
      </c>
      <c r="AP43" s="20">
        <f t="shared" si="20"/>
        <v>0</v>
      </c>
      <c r="AQ43" s="20">
        <f t="shared" si="20"/>
        <v>0</v>
      </c>
      <c r="AR43" s="20">
        <f t="shared" si="20"/>
        <v>0</v>
      </c>
      <c r="AS43" s="20">
        <f t="shared" si="20"/>
        <v>0</v>
      </c>
      <c r="AT43" s="20">
        <f t="shared" si="20"/>
        <v>0</v>
      </c>
      <c r="AU43" s="20">
        <f t="shared" si="20"/>
        <v>0</v>
      </c>
      <c r="AV43" s="20">
        <f t="shared" si="20"/>
        <v>0</v>
      </c>
      <c r="AW43" s="20">
        <f t="shared" si="20"/>
        <v>0</v>
      </c>
      <c r="AX43" s="20">
        <f t="shared" si="20"/>
        <v>0</v>
      </c>
      <c r="AY43" s="20">
        <f t="shared" si="20"/>
        <v>0</v>
      </c>
      <c r="AZ43" s="20">
        <f t="shared" si="20"/>
        <v>0</v>
      </c>
      <c r="BA43" s="20">
        <f t="shared" si="20"/>
        <v>0</v>
      </c>
      <c r="BB43" s="20">
        <f t="shared" si="20"/>
        <v>0</v>
      </c>
      <c r="BC43" s="20">
        <f t="shared" si="20"/>
        <v>0</v>
      </c>
      <c r="BD43" s="20">
        <f t="shared" si="20"/>
        <v>0</v>
      </c>
      <c r="BE43" s="20">
        <f t="shared" si="20"/>
        <v>0</v>
      </c>
      <c r="BF43" s="20">
        <f t="shared" si="20"/>
        <v>0</v>
      </c>
      <c r="BG43" s="20">
        <f t="shared" si="20"/>
        <v>0</v>
      </c>
      <c r="BH43" s="20">
        <f t="shared" si="20"/>
        <v>0</v>
      </c>
      <c r="BI43" s="20">
        <f t="shared" si="20"/>
        <v>1</v>
      </c>
      <c r="BJ43" s="20">
        <f t="shared" si="20"/>
        <v>0</v>
      </c>
      <c r="BK43" s="20">
        <f t="shared" si="20"/>
        <v>0</v>
      </c>
      <c r="BL43" s="146"/>
      <c r="BM43" s="146"/>
      <c r="BN43" s="146"/>
      <c r="BO43" s="59"/>
      <c r="BP43" s="203"/>
    </row>
    <row r="44" spans="1:68" s="11" customFormat="1" x14ac:dyDescent="0.25">
      <c r="A44" s="335"/>
      <c r="B44" s="333"/>
      <c r="C44" s="134" t="s">
        <v>37</v>
      </c>
      <c r="D44" s="339"/>
      <c r="E44" s="341"/>
      <c r="F44" s="299"/>
      <c r="G44" s="325"/>
      <c r="H44" s="325"/>
      <c r="I44" s="325"/>
      <c r="J44" s="300"/>
      <c r="K44" s="113" t="s">
        <v>18</v>
      </c>
      <c r="L44" s="3">
        <v>14.754098360655737</v>
      </c>
      <c r="M44" s="146">
        <v>0</v>
      </c>
      <c r="N44" s="3">
        <v>19.281045751633986</v>
      </c>
      <c r="O44" s="3">
        <v>30</v>
      </c>
      <c r="P44" s="3">
        <v>16.666666666666668</v>
      </c>
      <c r="Q44" s="3">
        <v>28.888888888888889</v>
      </c>
      <c r="R44" s="3">
        <v>43.75</v>
      </c>
      <c r="S44" s="3">
        <v>21.904761904761905</v>
      </c>
      <c r="T44" s="146">
        <v>0</v>
      </c>
      <c r="U44" s="3">
        <v>11.363636363636363</v>
      </c>
      <c r="V44" s="3">
        <v>6.666666666666667</v>
      </c>
      <c r="W44" s="3">
        <v>40</v>
      </c>
      <c r="X44" s="3">
        <v>13.513513513513514</v>
      </c>
      <c r="Y44" s="3">
        <v>0</v>
      </c>
      <c r="Z44" s="3">
        <v>34.210526315789473</v>
      </c>
      <c r="AA44" s="3">
        <v>5.882352941176471</v>
      </c>
      <c r="AB44" s="3">
        <v>48.192771084337352</v>
      </c>
      <c r="AC44" s="3">
        <v>37.606837606837608</v>
      </c>
      <c r="AD44" s="3">
        <v>43.902439024390247</v>
      </c>
      <c r="AE44" s="3">
        <v>0</v>
      </c>
      <c r="AF44" s="146">
        <v>0</v>
      </c>
      <c r="AG44" s="3">
        <v>19.35483870967742</v>
      </c>
      <c r="AH44" s="3">
        <v>24.137931034482758</v>
      </c>
      <c r="AI44" s="3">
        <v>0</v>
      </c>
      <c r="AJ44" s="3">
        <v>45.669291338582674</v>
      </c>
      <c r="AK44" s="3">
        <v>0</v>
      </c>
      <c r="AL44" s="3">
        <v>19.708029197080293</v>
      </c>
      <c r="AM44" s="3">
        <v>46.801346801346803</v>
      </c>
      <c r="AN44" s="3">
        <v>34.210526315789473</v>
      </c>
      <c r="AO44" s="3">
        <v>27.167630057803468</v>
      </c>
      <c r="AP44" s="3">
        <v>0</v>
      </c>
      <c r="AQ44" s="3">
        <v>9.67741935483871</v>
      </c>
      <c r="AR44" s="3">
        <v>4.166666666666667</v>
      </c>
      <c r="AS44" s="146">
        <v>0</v>
      </c>
      <c r="AT44" s="3">
        <v>33.333333333333336</v>
      </c>
      <c r="AU44" s="3">
        <v>26.732673267326732</v>
      </c>
      <c r="AV44" s="3">
        <v>23.076923076923077</v>
      </c>
      <c r="AW44" s="3">
        <v>8.1081081081081088</v>
      </c>
      <c r="AX44" s="3">
        <v>0</v>
      </c>
      <c r="AY44" s="3">
        <v>50</v>
      </c>
      <c r="AZ44" s="146">
        <v>0</v>
      </c>
      <c r="BA44" s="3">
        <v>20</v>
      </c>
      <c r="BB44" s="3">
        <v>15.789473684210526</v>
      </c>
      <c r="BC44" s="3">
        <v>20</v>
      </c>
      <c r="BD44" s="3">
        <v>10.526315789473685</v>
      </c>
      <c r="BE44" s="3">
        <v>26</v>
      </c>
      <c r="BF44" s="3">
        <v>30.232558139534884</v>
      </c>
      <c r="BG44" s="3">
        <v>21.739130434782609</v>
      </c>
      <c r="BH44" s="3">
        <v>8.235294117647058</v>
      </c>
      <c r="BI44" s="3">
        <v>50.649350649350652</v>
      </c>
      <c r="BJ44" s="146">
        <v>4.7619047619047619</v>
      </c>
      <c r="BK44" s="3">
        <v>0</v>
      </c>
      <c r="BL44" s="245"/>
      <c r="BM44" s="146"/>
      <c r="BN44" s="146">
        <v>27.8</v>
      </c>
      <c r="BO44" s="57">
        <v>27</v>
      </c>
      <c r="BP44" s="183">
        <v>28.692988427501703</v>
      </c>
    </row>
    <row r="45" spans="1:68" s="11" customFormat="1" x14ac:dyDescent="0.25">
      <c r="A45" s="335"/>
      <c r="B45" s="333"/>
      <c r="C45" s="134" t="s">
        <v>31</v>
      </c>
      <c r="D45" s="339"/>
      <c r="E45" s="341"/>
      <c r="F45" s="299"/>
      <c r="G45" s="325"/>
      <c r="H45" s="325"/>
      <c r="I45" s="325"/>
      <c r="J45" s="325"/>
      <c r="K45" s="113" t="s">
        <v>18</v>
      </c>
      <c r="L45" s="3">
        <v>33.333333333333336</v>
      </c>
      <c r="M45" s="146">
        <v>0</v>
      </c>
      <c r="N45" s="3">
        <v>24.242424242424242</v>
      </c>
      <c r="O45" s="3">
        <v>20</v>
      </c>
      <c r="P45" s="3">
        <v>0</v>
      </c>
      <c r="Q45" s="3">
        <v>20</v>
      </c>
      <c r="R45" s="3">
        <v>42.857142857142854</v>
      </c>
      <c r="S45" s="3">
        <v>14.285714285714286</v>
      </c>
      <c r="T45" s="146">
        <v>0</v>
      </c>
      <c r="U45" s="146">
        <v>0</v>
      </c>
      <c r="V45" s="3">
        <v>0</v>
      </c>
      <c r="W45" s="146">
        <v>0</v>
      </c>
      <c r="X45" s="146">
        <v>100</v>
      </c>
      <c r="Y45" s="146">
        <v>0</v>
      </c>
      <c r="Z45" s="3">
        <v>28.571428571428573</v>
      </c>
      <c r="AA45" s="3">
        <v>0</v>
      </c>
      <c r="AB45" s="3">
        <v>27.777777777777779</v>
      </c>
      <c r="AC45" s="3">
        <v>33.333333333333336</v>
      </c>
      <c r="AD45" s="3">
        <v>10</v>
      </c>
      <c r="AE45" s="146">
        <v>0</v>
      </c>
      <c r="AF45" s="146">
        <v>0</v>
      </c>
      <c r="AG45" s="3">
        <v>50</v>
      </c>
      <c r="AH45" s="3">
        <v>0</v>
      </c>
      <c r="AI45" s="3">
        <v>0</v>
      </c>
      <c r="AJ45" s="3">
        <v>31.03448275862069</v>
      </c>
      <c r="AK45" s="3">
        <v>0</v>
      </c>
      <c r="AL45" s="3">
        <v>41.176470588235297</v>
      </c>
      <c r="AM45" s="3">
        <v>32.978723404255319</v>
      </c>
      <c r="AN45" s="3">
        <v>33.333333333333336</v>
      </c>
      <c r="AO45" s="3">
        <v>38.46153846153846</v>
      </c>
      <c r="AP45" s="146">
        <v>0</v>
      </c>
      <c r="AQ45" s="146">
        <v>0</v>
      </c>
      <c r="AR45" s="3">
        <v>0</v>
      </c>
      <c r="AS45" s="146">
        <v>0</v>
      </c>
      <c r="AT45" s="146">
        <v>100</v>
      </c>
      <c r="AU45" s="3">
        <v>21.739130434782609</v>
      </c>
      <c r="AV45" s="146">
        <v>0</v>
      </c>
      <c r="AW45" s="146">
        <v>0</v>
      </c>
      <c r="AX45" s="146">
        <v>0</v>
      </c>
      <c r="AY45" s="146">
        <v>0</v>
      </c>
      <c r="AZ45" s="146">
        <v>0</v>
      </c>
      <c r="BA45" s="146">
        <v>100</v>
      </c>
      <c r="BB45" s="3">
        <v>33.333333333333336</v>
      </c>
      <c r="BC45" s="3">
        <v>50</v>
      </c>
      <c r="BD45" s="3">
        <v>0</v>
      </c>
      <c r="BE45" s="3">
        <v>33.333333333333336</v>
      </c>
      <c r="BF45" s="3">
        <v>25</v>
      </c>
      <c r="BG45" s="3">
        <v>50</v>
      </c>
      <c r="BH45" s="146">
        <v>0</v>
      </c>
      <c r="BI45" s="3">
        <v>51.612903225806448</v>
      </c>
      <c r="BJ45" s="146">
        <v>100</v>
      </c>
      <c r="BK45" s="146">
        <v>0</v>
      </c>
      <c r="BL45" s="245"/>
      <c r="BM45" s="146"/>
      <c r="BN45" s="146">
        <v>34</v>
      </c>
      <c r="BO45" s="57">
        <v>30</v>
      </c>
      <c r="BP45" s="183">
        <v>31.35391923990499</v>
      </c>
    </row>
    <row r="46" spans="1:68" s="11" customFormat="1" ht="23.25" customHeight="1" thickBot="1" x14ac:dyDescent="0.3">
      <c r="A46" s="335"/>
      <c r="B46" s="333"/>
      <c r="C46" s="135" t="s">
        <v>32</v>
      </c>
      <c r="D46" s="340"/>
      <c r="E46" s="297"/>
      <c r="F46" s="302"/>
      <c r="G46" s="301"/>
      <c r="H46" s="301"/>
      <c r="I46" s="301"/>
      <c r="J46" s="301"/>
      <c r="K46" s="113" t="s">
        <v>38</v>
      </c>
      <c r="L46" s="146">
        <v>0</v>
      </c>
      <c r="M46" s="146">
        <v>0</v>
      </c>
      <c r="N46" s="146">
        <v>0</v>
      </c>
      <c r="O46" s="146">
        <v>0</v>
      </c>
      <c r="P46" s="146">
        <v>0</v>
      </c>
      <c r="Q46" s="146">
        <v>0</v>
      </c>
      <c r="R46" s="146">
        <v>0</v>
      </c>
      <c r="S46" s="146">
        <v>0</v>
      </c>
      <c r="T46" s="146">
        <v>0</v>
      </c>
      <c r="U46" s="146">
        <v>0</v>
      </c>
      <c r="V46" s="146">
        <v>0</v>
      </c>
      <c r="W46" s="146">
        <v>0</v>
      </c>
      <c r="X46" s="146">
        <v>0</v>
      </c>
      <c r="Y46" s="146">
        <v>0</v>
      </c>
      <c r="Z46" s="146">
        <v>0</v>
      </c>
      <c r="AA46" s="146">
        <v>0</v>
      </c>
      <c r="AB46" s="146">
        <v>0</v>
      </c>
      <c r="AC46" s="146">
        <v>0</v>
      </c>
      <c r="AD46" s="146">
        <v>0</v>
      </c>
      <c r="AE46" s="146">
        <v>0</v>
      </c>
      <c r="AF46" s="146">
        <v>0</v>
      </c>
      <c r="AG46" s="146">
        <v>0</v>
      </c>
      <c r="AH46" s="146">
        <v>0</v>
      </c>
      <c r="AI46" s="146">
        <v>0</v>
      </c>
      <c r="AJ46" s="146">
        <v>0</v>
      </c>
      <c r="AK46" s="146">
        <v>0</v>
      </c>
      <c r="AL46" s="146">
        <v>0</v>
      </c>
      <c r="AM46" s="146">
        <v>3</v>
      </c>
      <c r="AN46" s="146">
        <v>0</v>
      </c>
      <c r="AO46" s="146">
        <v>0</v>
      </c>
      <c r="AP46" s="146">
        <v>0</v>
      </c>
      <c r="AQ46" s="146">
        <v>0</v>
      </c>
      <c r="AR46" s="146">
        <v>0</v>
      </c>
      <c r="AS46" s="146">
        <v>0</v>
      </c>
      <c r="AT46" s="146">
        <v>0</v>
      </c>
      <c r="AU46" s="146">
        <v>0</v>
      </c>
      <c r="AV46" s="146">
        <v>0</v>
      </c>
      <c r="AW46" s="146">
        <v>0</v>
      </c>
      <c r="AX46" s="146">
        <v>0</v>
      </c>
      <c r="AY46" s="146">
        <v>0</v>
      </c>
      <c r="AZ46" s="146">
        <v>0</v>
      </c>
      <c r="BA46" s="146">
        <v>0</v>
      </c>
      <c r="BB46" s="146">
        <v>0</v>
      </c>
      <c r="BC46" s="146">
        <v>0</v>
      </c>
      <c r="BD46" s="146">
        <v>0</v>
      </c>
      <c r="BE46" s="146">
        <v>0</v>
      </c>
      <c r="BF46" s="146">
        <v>0</v>
      </c>
      <c r="BG46" s="146">
        <v>0</v>
      </c>
      <c r="BH46" s="146">
        <v>0</v>
      </c>
      <c r="BI46" s="146">
        <v>1</v>
      </c>
      <c r="BJ46" s="146">
        <v>0</v>
      </c>
      <c r="BK46" s="146">
        <v>0</v>
      </c>
      <c r="BL46" s="146">
        <v>4</v>
      </c>
      <c r="BM46" s="146"/>
      <c r="BN46" s="3">
        <v>50</v>
      </c>
      <c r="BO46" s="58">
        <v>46</v>
      </c>
      <c r="BP46" s="203">
        <v>30.8</v>
      </c>
    </row>
    <row r="47" spans="1:68" s="11" customFormat="1" x14ac:dyDescent="0.25">
      <c r="A47" s="335"/>
      <c r="B47" s="333"/>
      <c r="C47" s="303" t="s">
        <v>257</v>
      </c>
      <c r="D47" s="294" t="s">
        <v>256</v>
      </c>
      <c r="E47" s="296" t="s">
        <v>15</v>
      </c>
      <c r="F47" s="289" t="s">
        <v>236</v>
      </c>
      <c r="G47" s="300"/>
      <c r="H47" s="300" t="s">
        <v>151</v>
      </c>
      <c r="I47" s="300"/>
      <c r="J47" s="308" t="s">
        <v>259</v>
      </c>
      <c r="K47" s="20" t="s">
        <v>17</v>
      </c>
      <c r="L47" s="20">
        <f>IF(L48&lt;10,0,IF(L48&lt;40,1,IF(L48&gt;70,3,2)))</f>
        <v>2</v>
      </c>
      <c r="M47" s="20">
        <f t="shared" ref="M47:BK47" si="21">IF(M48&lt;10,0,IF(M48&lt;40,1,IF(M48&gt;70,3,2)))</f>
        <v>0</v>
      </c>
      <c r="N47" s="20">
        <f t="shared" si="21"/>
        <v>2</v>
      </c>
      <c r="O47" s="20">
        <f t="shared" si="21"/>
        <v>3</v>
      </c>
      <c r="P47" s="20">
        <f t="shared" si="21"/>
        <v>2</v>
      </c>
      <c r="Q47" s="20">
        <f t="shared" si="21"/>
        <v>2</v>
      </c>
      <c r="R47" s="20">
        <f t="shared" si="21"/>
        <v>2</v>
      </c>
      <c r="S47" s="20">
        <f t="shared" si="21"/>
        <v>1</v>
      </c>
      <c r="T47" s="20">
        <f t="shared" si="21"/>
        <v>1</v>
      </c>
      <c r="U47" s="20">
        <f t="shared" si="21"/>
        <v>3</v>
      </c>
      <c r="V47" s="20">
        <f t="shared" si="21"/>
        <v>2</v>
      </c>
      <c r="W47" s="20">
        <f t="shared" si="21"/>
        <v>2</v>
      </c>
      <c r="X47" s="20">
        <f t="shared" si="21"/>
        <v>2</v>
      </c>
      <c r="Y47" s="20">
        <f t="shared" si="21"/>
        <v>3</v>
      </c>
      <c r="Z47" s="20">
        <f t="shared" si="21"/>
        <v>2</v>
      </c>
      <c r="AA47" s="20">
        <f t="shared" si="21"/>
        <v>2</v>
      </c>
      <c r="AB47" s="20">
        <f t="shared" si="21"/>
        <v>3</v>
      </c>
      <c r="AC47" s="20">
        <f t="shared" si="21"/>
        <v>2</v>
      </c>
      <c r="AD47" s="20">
        <f t="shared" si="21"/>
        <v>2</v>
      </c>
      <c r="AE47" s="20">
        <f t="shared" si="21"/>
        <v>2</v>
      </c>
      <c r="AF47" s="20">
        <f t="shared" si="21"/>
        <v>1</v>
      </c>
      <c r="AG47" s="20">
        <f t="shared" si="21"/>
        <v>2</v>
      </c>
      <c r="AH47" s="20">
        <f t="shared" si="21"/>
        <v>2</v>
      </c>
      <c r="AI47" s="20">
        <f t="shared" si="21"/>
        <v>1</v>
      </c>
      <c r="AJ47" s="20">
        <f t="shared" si="21"/>
        <v>1</v>
      </c>
      <c r="AK47" s="20">
        <f t="shared" si="21"/>
        <v>2</v>
      </c>
      <c r="AL47" s="20">
        <f t="shared" si="21"/>
        <v>2</v>
      </c>
      <c r="AM47" s="20">
        <f t="shared" si="21"/>
        <v>3</v>
      </c>
      <c r="AN47" s="20">
        <f t="shared" si="21"/>
        <v>2</v>
      </c>
      <c r="AO47" s="20">
        <f t="shared" si="21"/>
        <v>3</v>
      </c>
      <c r="AP47" s="20">
        <f t="shared" si="21"/>
        <v>2</v>
      </c>
      <c r="AQ47" s="20">
        <f t="shared" si="21"/>
        <v>1</v>
      </c>
      <c r="AR47" s="20">
        <f t="shared" si="21"/>
        <v>3</v>
      </c>
      <c r="AS47" s="20">
        <f t="shared" si="21"/>
        <v>1</v>
      </c>
      <c r="AT47" s="20">
        <f t="shared" si="21"/>
        <v>2</v>
      </c>
      <c r="AU47" s="20">
        <f t="shared" si="21"/>
        <v>1</v>
      </c>
      <c r="AV47" s="20">
        <f t="shared" si="21"/>
        <v>1</v>
      </c>
      <c r="AW47" s="20">
        <f t="shared" si="21"/>
        <v>2</v>
      </c>
      <c r="AX47" s="20">
        <f t="shared" si="21"/>
        <v>1</v>
      </c>
      <c r="AY47" s="20">
        <f t="shared" si="21"/>
        <v>2</v>
      </c>
      <c r="AZ47" s="20">
        <f t="shared" si="21"/>
        <v>1</v>
      </c>
      <c r="BA47" s="20">
        <f t="shared" si="21"/>
        <v>2</v>
      </c>
      <c r="BB47" s="20">
        <f t="shared" si="21"/>
        <v>3</v>
      </c>
      <c r="BC47" s="20">
        <f t="shared" si="21"/>
        <v>2</v>
      </c>
      <c r="BD47" s="20">
        <f t="shared" si="21"/>
        <v>1</v>
      </c>
      <c r="BE47" s="20">
        <f t="shared" si="21"/>
        <v>2</v>
      </c>
      <c r="BF47" s="20">
        <f t="shared" si="21"/>
        <v>1</v>
      </c>
      <c r="BG47" s="20">
        <f t="shared" si="21"/>
        <v>1</v>
      </c>
      <c r="BH47" s="20">
        <f t="shared" si="21"/>
        <v>2</v>
      </c>
      <c r="BI47" s="20">
        <f t="shared" si="21"/>
        <v>2</v>
      </c>
      <c r="BJ47" s="20">
        <f t="shared" si="21"/>
        <v>2</v>
      </c>
      <c r="BK47" s="20">
        <f t="shared" si="21"/>
        <v>0</v>
      </c>
      <c r="BL47" s="146"/>
      <c r="BM47" s="146"/>
      <c r="BN47" s="146"/>
      <c r="BO47" s="57"/>
      <c r="BP47" s="203"/>
    </row>
    <row r="48" spans="1:68" s="11" customFormat="1" ht="34.5" customHeight="1" thickBot="1" x14ac:dyDescent="0.3">
      <c r="A48" s="335"/>
      <c r="B48" s="333"/>
      <c r="C48" s="304"/>
      <c r="D48" s="295"/>
      <c r="E48" s="297"/>
      <c r="F48" s="289"/>
      <c r="G48" s="301"/>
      <c r="H48" s="301"/>
      <c r="I48" s="301"/>
      <c r="J48" s="309"/>
      <c r="K48" s="113" t="s">
        <v>18</v>
      </c>
      <c r="L48" s="3">
        <v>63.636363636363633</v>
      </c>
      <c r="M48" s="3">
        <v>9.0909090909090917</v>
      </c>
      <c r="N48" s="3">
        <v>54.545454545454547</v>
      </c>
      <c r="O48" s="3">
        <v>72.727272727272734</v>
      </c>
      <c r="P48" s="3">
        <v>54.545454545454547</v>
      </c>
      <c r="Q48" s="3">
        <v>54.545454545454547</v>
      </c>
      <c r="R48" s="3">
        <v>54.545454545454547</v>
      </c>
      <c r="S48" s="3">
        <v>36.363636363636367</v>
      </c>
      <c r="T48" s="3">
        <v>36.363636363636367</v>
      </c>
      <c r="U48" s="3">
        <v>72.727272727272734</v>
      </c>
      <c r="V48" s="3">
        <v>45.454545454545453</v>
      </c>
      <c r="W48" s="3">
        <v>54.545454545454547</v>
      </c>
      <c r="X48" s="3">
        <v>54.545454545454547</v>
      </c>
      <c r="Y48" s="3">
        <v>100</v>
      </c>
      <c r="Z48" s="3">
        <v>63.636363636363633</v>
      </c>
      <c r="AA48" s="3">
        <v>45.454545454545453</v>
      </c>
      <c r="AB48" s="3">
        <v>72.727272727272734</v>
      </c>
      <c r="AC48" s="3">
        <v>54.545454545454547</v>
      </c>
      <c r="AD48" s="3">
        <v>63.636363636363633</v>
      </c>
      <c r="AE48" s="3">
        <v>45.454545454545453</v>
      </c>
      <c r="AF48" s="3">
        <v>18.181818181818183</v>
      </c>
      <c r="AG48" s="3">
        <v>45.454545454545453</v>
      </c>
      <c r="AH48" s="3">
        <v>63.636363636363633</v>
      </c>
      <c r="AI48" s="3">
        <v>27.272727272727273</v>
      </c>
      <c r="AJ48" s="3">
        <v>18.181818181818183</v>
      </c>
      <c r="AK48" s="3">
        <v>63.636363636363633</v>
      </c>
      <c r="AL48" s="3">
        <v>54.545454545454547</v>
      </c>
      <c r="AM48" s="3">
        <v>81.818181818181813</v>
      </c>
      <c r="AN48" s="3">
        <v>45.454545454545453</v>
      </c>
      <c r="AO48" s="3">
        <v>72.727272727272734</v>
      </c>
      <c r="AP48" s="3">
        <v>45.454545454545453</v>
      </c>
      <c r="AQ48" s="3">
        <v>36.363636363636367</v>
      </c>
      <c r="AR48" s="3">
        <v>72.727272727272734</v>
      </c>
      <c r="AS48" s="3">
        <v>36.363636363636367</v>
      </c>
      <c r="AT48" s="3">
        <v>54.545454545454547</v>
      </c>
      <c r="AU48" s="3">
        <v>27.272727272727273</v>
      </c>
      <c r="AV48" s="3">
        <v>27.272727272727273</v>
      </c>
      <c r="AW48" s="3">
        <v>63.636363636363633</v>
      </c>
      <c r="AX48" s="3">
        <v>36.363636363636367</v>
      </c>
      <c r="AY48" s="3">
        <v>63.636363636363633</v>
      </c>
      <c r="AZ48" s="3">
        <v>27.272727272727273</v>
      </c>
      <c r="BA48" s="3">
        <v>63.636363636363633</v>
      </c>
      <c r="BB48" s="3">
        <v>72.727272727272734</v>
      </c>
      <c r="BC48" s="3">
        <v>45.454545454545453</v>
      </c>
      <c r="BD48" s="3">
        <v>36.363636363636367</v>
      </c>
      <c r="BE48" s="3">
        <v>63.636363636363633</v>
      </c>
      <c r="BF48" s="3">
        <v>36.363636363636367</v>
      </c>
      <c r="BG48" s="3">
        <v>36.363636363636367</v>
      </c>
      <c r="BH48" s="3">
        <v>54.545454545454547</v>
      </c>
      <c r="BI48" s="3">
        <v>54.545454545454547</v>
      </c>
      <c r="BJ48" s="3">
        <v>63.636363636363633</v>
      </c>
      <c r="BK48" s="3">
        <v>0</v>
      </c>
      <c r="BL48" s="146"/>
      <c r="BM48" s="146"/>
      <c r="BN48" s="146"/>
      <c r="BO48" s="57"/>
      <c r="BP48" s="203"/>
    </row>
    <row r="49" spans="1:68" s="11" customFormat="1" x14ac:dyDescent="0.25">
      <c r="A49" s="335"/>
      <c r="B49" s="333"/>
      <c r="C49" s="303" t="s">
        <v>292</v>
      </c>
      <c r="D49" s="294" t="s">
        <v>261</v>
      </c>
      <c r="E49" s="296" t="s">
        <v>15</v>
      </c>
      <c r="F49" s="298" t="s">
        <v>236</v>
      </c>
      <c r="G49" s="300"/>
      <c r="H49" s="300" t="s">
        <v>151</v>
      </c>
      <c r="I49" s="300" t="s">
        <v>151</v>
      </c>
      <c r="J49" s="308" t="s">
        <v>264</v>
      </c>
      <c r="K49" s="20" t="s">
        <v>17</v>
      </c>
      <c r="L49" s="66">
        <f>IF(L50&lt;5,0,IF(L50&lt;10,0.5,IF(L50&gt;15,2,1)))</f>
        <v>0.5</v>
      </c>
      <c r="M49" s="66">
        <f t="shared" ref="M49:BK49" si="22">IF(M50&lt;5,0,IF(M50&lt;10,0.5,IF(M50&gt;15,2,1)))</f>
        <v>0.5</v>
      </c>
      <c r="N49" s="66">
        <f t="shared" si="22"/>
        <v>1</v>
      </c>
      <c r="O49" s="66">
        <f t="shared" si="22"/>
        <v>1</v>
      </c>
      <c r="P49" s="66">
        <f t="shared" si="22"/>
        <v>0.5</v>
      </c>
      <c r="Q49" s="66">
        <f t="shared" si="22"/>
        <v>0.5</v>
      </c>
      <c r="R49" s="66">
        <f t="shared" si="22"/>
        <v>1</v>
      </c>
      <c r="S49" s="66">
        <f t="shared" si="22"/>
        <v>0.5</v>
      </c>
      <c r="T49" s="66">
        <f t="shared" si="22"/>
        <v>0</v>
      </c>
      <c r="U49" s="66">
        <f t="shared" si="22"/>
        <v>0</v>
      </c>
      <c r="V49" s="66">
        <f t="shared" si="22"/>
        <v>0</v>
      </c>
      <c r="W49" s="66">
        <f t="shared" si="22"/>
        <v>0</v>
      </c>
      <c r="X49" s="66">
        <f t="shared" si="22"/>
        <v>0</v>
      </c>
      <c r="Y49" s="66">
        <f t="shared" si="22"/>
        <v>0</v>
      </c>
      <c r="Z49" s="66">
        <f t="shared" si="22"/>
        <v>0</v>
      </c>
      <c r="AA49" s="66">
        <f t="shared" si="22"/>
        <v>0</v>
      </c>
      <c r="AB49" s="66">
        <f t="shared" si="22"/>
        <v>2</v>
      </c>
      <c r="AC49" s="66">
        <f t="shared" si="22"/>
        <v>0.5</v>
      </c>
      <c r="AD49" s="66">
        <f t="shared" si="22"/>
        <v>0</v>
      </c>
      <c r="AE49" s="66">
        <f t="shared" si="22"/>
        <v>0</v>
      </c>
      <c r="AF49" s="66">
        <f t="shared" si="22"/>
        <v>0</v>
      </c>
      <c r="AG49" s="66">
        <f t="shared" si="22"/>
        <v>0.5</v>
      </c>
      <c r="AH49" s="66">
        <f t="shared" si="22"/>
        <v>0.5</v>
      </c>
      <c r="AI49" s="66">
        <f t="shared" si="22"/>
        <v>0</v>
      </c>
      <c r="AJ49" s="66">
        <f t="shared" si="22"/>
        <v>1</v>
      </c>
      <c r="AK49" s="66">
        <f t="shared" si="22"/>
        <v>0</v>
      </c>
      <c r="AL49" s="66">
        <f t="shared" si="22"/>
        <v>0.5</v>
      </c>
      <c r="AM49" s="66">
        <f t="shared" si="22"/>
        <v>1</v>
      </c>
      <c r="AN49" s="66">
        <f t="shared" si="22"/>
        <v>1</v>
      </c>
      <c r="AO49" s="66">
        <f t="shared" si="22"/>
        <v>0.5</v>
      </c>
      <c r="AP49" s="66">
        <f t="shared" si="22"/>
        <v>0</v>
      </c>
      <c r="AQ49" s="66">
        <f t="shared" si="22"/>
        <v>0.5</v>
      </c>
      <c r="AR49" s="66">
        <f t="shared" si="22"/>
        <v>0.5</v>
      </c>
      <c r="AS49" s="66">
        <f t="shared" si="22"/>
        <v>0.5</v>
      </c>
      <c r="AT49" s="66">
        <f t="shared" si="22"/>
        <v>0</v>
      </c>
      <c r="AU49" s="66">
        <f t="shared" si="22"/>
        <v>0.5</v>
      </c>
      <c r="AV49" s="66">
        <f t="shared" si="22"/>
        <v>0</v>
      </c>
      <c r="AW49" s="66">
        <f t="shared" si="22"/>
        <v>0.5</v>
      </c>
      <c r="AX49" s="66">
        <f t="shared" si="22"/>
        <v>0.5</v>
      </c>
      <c r="AY49" s="66">
        <f t="shared" si="22"/>
        <v>0.5</v>
      </c>
      <c r="AZ49" s="66">
        <f t="shared" si="22"/>
        <v>0</v>
      </c>
      <c r="BA49" s="66">
        <f t="shared" si="22"/>
        <v>0.5</v>
      </c>
      <c r="BB49" s="66">
        <f t="shared" si="22"/>
        <v>0.5</v>
      </c>
      <c r="BC49" s="66">
        <f t="shared" si="22"/>
        <v>0.5</v>
      </c>
      <c r="BD49" s="66">
        <f t="shared" si="22"/>
        <v>0</v>
      </c>
      <c r="BE49" s="66">
        <f t="shared" si="22"/>
        <v>0</v>
      </c>
      <c r="BF49" s="66">
        <f t="shared" si="22"/>
        <v>0.5</v>
      </c>
      <c r="BG49" s="66">
        <f t="shared" si="22"/>
        <v>0.5</v>
      </c>
      <c r="BH49" s="66">
        <f t="shared" si="22"/>
        <v>0.5</v>
      </c>
      <c r="BI49" s="66">
        <f t="shared" si="22"/>
        <v>0.5</v>
      </c>
      <c r="BJ49" s="66">
        <f t="shared" si="22"/>
        <v>0.5</v>
      </c>
      <c r="BK49" s="66">
        <f t="shared" si="22"/>
        <v>0</v>
      </c>
      <c r="BL49" s="146"/>
      <c r="BM49" s="146"/>
      <c r="BN49" s="146"/>
      <c r="BO49" s="57"/>
      <c r="BP49" s="203"/>
    </row>
    <row r="50" spans="1:68" s="11" customFormat="1" ht="48" customHeight="1" thickBot="1" x14ac:dyDescent="0.3">
      <c r="A50" s="335"/>
      <c r="B50" s="333"/>
      <c r="C50" s="304"/>
      <c r="D50" s="295"/>
      <c r="E50" s="297"/>
      <c r="F50" s="302"/>
      <c r="G50" s="301"/>
      <c r="H50" s="301"/>
      <c r="I50" s="301"/>
      <c r="J50" s="309"/>
      <c r="K50" s="113" t="s">
        <v>18</v>
      </c>
      <c r="L50" s="3">
        <v>7.6923076923076925</v>
      </c>
      <c r="M50" s="3">
        <v>5.6768558951965069</v>
      </c>
      <c r="N50" s="3">
        <v>10.416666666666666</v>
      </c>
      <c r="O50" s="3">
        <v>14.402173913043478</v>
      </c>
      <c r="P50" s="3">
        <v>8.9965397923875425</v>
      </c>
      <c r="Q50" s="3">
        <v>9.7345132743362832</v>
      </c>
      <c r="R50" s="3">
        <v>11.676646706586826</v>
      </c>
      <c r="S50" s="3">
        <v>6.5539112050739954</v>
      </c>
      <c r="T50" s="3">
        <v>0</v>
      </c>
      <c r="U50" s="3">
        <v>0.46511627906976744</v>
      </c>
      <c r="V50" s="3">
        <v>3.7470725995316161</v>
      </c>
      <c r="W50" s="3">
        <v>2.1052631578947367</v>
      </c>
      <c r="X50" s="3">
        <v>4.0178571428571432</v>
      </c>
      <c r="Y50" s="3">
        <v>2.766798418972332</v>
      </c>
      <c r="Z50" s="3">
        <v>3.1446540880503147</v>
      </c>
      <c r="AA50" s="3">
        <v>4.6012269938650308</v>
      </c>
      <c r="AB50" s="3">
        <v>21.897810218978101</v>
      </c>
      <c r="AC50" s="3">
        <v>9.5</v>
      </c>
      <c r="AD50" s="3">
        <v>4.8661800486618008</v>
      </c>
      <c r="AE50" s="3">
        <v>4.0201005025125625</v>
      </c>
      <c r="AF50" s="3">
        <v>0</v>
      </c>
      <c r="AG50" s="3">
        <v>7.7272727272727275</v>
      </c>
      <c r="AH50" s="3">
        <v>6.8965517241379306</v>
      </c>
      <c r="AI50" s="3">
        <v>0</v>
      </c>
      <c r="AJ50" s="3">
        <v>10.461538461538462</v>
      </c>
      <c r="AK50" s="3">
        <v>0.5617977528089888</v>
      </c>
      <c r="AL50" s="3">
        <v>7.9518072289156629</v>
      </c>
      <c r="AM50" s="3">
        <v>14.42080378250591</v>
      </c>
      <c r="AN50" s="3">
        <v>12.173913043478262</v>
      </c>
      <c r="AO50" s="3">
        <v>7.0140280561122248</v>
      </c>
      <c r="AP50" s="3">
        <v>4.8888888888888893</v>
      </c>
      <c r="AQ50" s="3">
        <v>5.1051051051051051</v>
      </c>
      <c r="AR50" s="3">
        <v>8.1145584725536999</v>
      </c>
      <c r="AS50" s="3">
        <v>7.1856287425149699</v>
      </c>
      <c r="AT50" s="3">
        <v>0</v>
      </c>
      <c r="AU50" s="3">
        <v>9.0764331210191092</v>
      </c>
      <c r="AV50" s="3">
        <v>2.9850746268656718</v>
      </c>
      <c r="AW50" s="3">
        <v>7.9872204472843453</v>
      </c>
      <c r="AX50" s="3">
        <v>5.4054054054054053</v>
      </c>
      <c r="AY50" s="3">
        <v>9.8765432098765427</v>
      </c>
      <c r="AZ50" s="3">
        <v>4.1152263374485596</v>
      </c>
      <c r="BA50" s="3">
        <v>7.7889447236180906</v>
      </c>
      <c r="BB50" s="3">
        <v>8.4070796460176993</v>
      </c>
      <c r="BC50" s="3">
        <v>6.2656641604010028</v>
      </c>
      <c r="BD50" s="3">
        <v>1.5974440894568691</v>
      </c>
      <c r="BE50" s="3">
        <v>1.2658227848101267</v>
      </c>
      <c r="BF50" s="3">
        <v>6.3636363636363633</v>
      </c>
      <c r="BG50" s="3">
        <v>6.5963060686015833</v>
      </c>
      <c r="BH50" s="3">
        <v>9.4594594594594597</v>
      </c>
      <c r="BI50" s="3">
        <v>9.7222222222222214</v>
      </c>
      <c r="BJ50" s="3">
        <v>6.9148936170212769</v>
      </c>
      <c r="BK50" s="3">
        <v>0</v>
      </c>
      <c r="BL50" s="146"/>
      <c r="BM50" s="146"/>
      <c r="BN50" s="146"/>
      <c r="BO50" s="57"/>
      <c r="BP50" s="203">
        <v>7.1</v>
      </c>
    </row>
    <row r="51" spans="1:68" s="11" customFormat="1" x14ac:dyDescent="0.25">
      <c r="A51" s="335"/>
      <c r="B51" s="333"/>
      <c r="C51" s="303" t="s">
        <v>260</v>
      </c>
      <c r="D51" s="294" t="s">
        <v>262</v>
      </c>
      <c r="E51" s="296" t="s">
        <v>15</v>
      </c>
      <c r="F51" s="289" t="s">
        <v>236</v>
      </c>
      <c r="G51" s="300"/>
      <c r="H51" s="300" t="s">
        <v>263</v>
      </c>
      <c r="I51" s="300" t="s">
        <v>263</v>
      </c>
      <c r="J51" s="319" t="s">
        <v>265</v>
      </c>
      <c r="K51" s="20" t="s">
        <v>17</v>
      </c>
      <c r="L51" s="66">
        <f>IF(L52=0,0,IF(L52&lt;5,0.5,IF(L52&lt;10,1,IF(L52&lt;15,1.5,2))))</f>
        <v>1</v>
      </c>
      <c r="M51" s="66">
        <f t="shared" ref="M51:BK51" si="23">IF(M52=0,0,IF(M52&lt;5,0.5,IF(M52&lt;10,1,IF(M52&lt;15,1.5,2))))</f>
        <v>0.5</v>
      </c>
      <c r="N51" s="66">
        <f t="shared" si="23"/>
        <v>1</v>
      </c>
      <c r="O51" s="66">
        <f t="shared" si="23"/>
        <v>2</v>
      </c>
      <c r="P51" s="66">
        <f t="shared" si="23"/>
        <v>0.5</v>
      </c>
      <c r="Q51" s="66">
        <f t="shared" si="23"/>
        <v>0.5</v>
      </c>
      <c r="R51" s="66">
        <f t="shared" si="23"/>
        <v>1.5</v>
      </c>
      <c r="S51" s="66">
        <f t="shared" si="23"/>
        <v>1</v>
      </c>
      <c r="T51" s="66">
        <f t="shared" si="23"/>
        <v>0</v>
      </c>
      <c r="U51" s="66">
        <f t="shared" si="23"/>
        <v>0.5</v>
      </c>
      <c r="V51" s="66">
        <f t="shared" si="23"/>
        <v>0</v>
      </c>
      <c r="W51" s="66">
        <f t="shared" si="23"/>
        <v>0</v>
      </c>
      <c r="X51" s="66">
        <f t="shared" si="23"/>
        <v>0</v>
      </c>
      <c r="Y51" s="66">
        <f t="shared" si="23"/>
        <v>0</v>
      </c>
      <c r="Z51" s="66">
        <f t="shared" si="23"/>
        <v>0.5</v>
      </c>
      <c r="AA51" s="66">
        <f t="shared" si="23"/>
        <v>0.5</v>
      </c>
      <c r="AB51" s="66">
        <f t="shared" si="23"/>
        <v>2</v>
      </c>
      <c r="AC51" s="66">
        <f t="shared" si="23"/>
        <v>2</v>
      </c>
      <c r="AD51" s="66">
        <f t="shared" si="23"/>
        <v>0.5</v>
      </c>
      <c r="AE51" s="66">
        <f t="shared" si="23"/>
        <v>0</v>
      </c>
      <c r="AF51" s="66">
        <f t="shared" si="23"/>
        <v>0</v>
      </c>
      <c r="AG51" s="66">
        <f t="shared" si="23"/>
        <v>0.5</v>
      </c>
      <c r="AH51" s="66">
        <f t="shared" si="23"/>
        <v>0.5</v>
      </c>
      <c r="AI51" s="66">
        <f t="shared" si="23"/>
        <v>0</v>
      </c>
      <c r="AJ51" s="66">
        <f t="shared" si="23"/>
        <v>1.5</v>
      </c>
      <c r="AK51" s="66">
        <f t="shared" si="23"/>
        <v>0.5</v>
      </c>
      <c r="AL51" s="66">
        <f t="shared" si="23"/>
        <v>1</v>
      </c>
      <c r="AM51" s="66">
        <f t="shared" si="23"/>
        <v>2</v>
      </c>
      <c r="AN51" s="66">
        <f t="shared" si="23"/>
        <v>1</v>
      </c>
      <c r="AO51" s="66">
        <f t="shared" si="23"/>
        <v>1</v>
      </c>
      <c r="AP51" s="66">
        <f t="shared" si="23"/>
        <v>0</v>
      </c>
      <c r="AQ51" s="66">
        <f t="shared" si="23"/>
        <v>0</v>
      </c>
      <c r="AR51" s="66">
        <f t="shared" si="23"/>
        <v>0.5</v>
      </c>
      <c r="AS51" s="66">
        <f t="shared" si="23"/>
        <v>0.5</v>
      </c>
      <c r="AT51" s="66">
        <f t="shared" si="23"/>
        <v>0</v>
      </c>
      <c r="AU51" s="66">
        <f t="shared" si="23"/>
        <v>1</v>
      </c>
      <c r="AV51" s="66">
        <f t="shared" si="23"/>
        <v>0</v>
      </c>
      <c r="AW51" s="66">
        <f t="shared" si="23"/>
        <v>0.5</v>
      </c>
      <c r="AX51" s="66">
        <f t="shared" si="23"/>
        <v>0.5</v>
      </c>
      <c r="AY51" s="66">
        <f t="shared" si="23"/>
        <v>0.5</v>
      </c>
      <c r="AZ51" s="66">
        <f t="shared" si="23"/>
        <v>0</v>
      </c>
      <c r="BA51" s="66">
        <f t="shared" si="23"/>
        <v>1</v>
      </c>
      <c r="BB51" s="66">
        <f t="shared" si="23"/>
        <v>1</v>
      </c>
      <c r="BC51" s="66">
        <f t="shared" si="23"/>
        <v>0.5</v>
      </c>
      <c r="BD51" s="66">
        <f t="shared" si="23"/>
        <v>0</v>
      </c>
      <c r="BE51" s="66">
        <f t="shared" si="23"/>
        <v>0</v>
      </c>
      <c r="BF51" s="66">
        <f t="shared" si="23"/>
        <v>0.5</v>
      </c>
      <c r="BG51" s="66">
        <f t="shared" si="23"/>
        <v>0.5</v>
      </c>
      <c r="BH51" s="66">
        <f t="shared" si="23"/>
        <v>0.5</v>
      </c>
      <c r="BI51" s="66">
        <f t="shared" si="23"/>
        <v>1</v>
      </c>
      <c r="BJ51" s="66">
        <f t="shared" si="23"/>
        <v>0.5</v>
      </c>
      <c r="BK51" s="66">
        <f t="shared" si="23"/>
        <v>0</v>
      </c>
      <c r="BL51" s="146"/>
      <c r="BM51" s="146"/>
      <c r="BN51" s="146"/>
      <c r="BO51" s="57"/>
      <c r="BP51" s="203"/>
    </row>
    <row r="52" spans="1:68" s="11" customFormat="1" ht="51" customHeight="1" thickBot="1" x14ac:dyDescent="0.3">
      <c r="A52" s="335"/>
      <c r="B52" s="330"/>
      <c r="C52" s="304"/>
      <c r="D52" s="295"/>
      <c r="E52" s="297"/>
      <c r="F52" s="289"/>
      <c r="G52" s="301"/>
      <c r="H52" s="301"/>
      <c r="I52" s="301"/>
      <c r="J52" s="320"/>
      <c r="K52" s="113" t="s">
        <v>38</v>
      </c>
      <c r="L52" s="67">
        <v>5</v>
      </c>
      <c r="M52" s="67">
        <v>3</v>
      </c>
      <c r="N52" s="67">
        <v>5</v>
      </c>
      <c r="O52" s="67">
        <v>18</v>
      </c>
      <c r="P52" s="67">
        <v>1</v>
      </c>
      <c r="Q52" s="67">
        <v>4</v>
      </c>
      <c r="R52" s="67">
        <v>13</v>
      </c>
      <c r="S52" s="67">
        <v>6</v>
      </c>
      <c r="T52" s="67">
        <v>0</v>
      </c>
      <c r="U52" s="67">
        <v>1</v>
      </c>
      <c r="V52" s="67">
        <v>0</v>
      </c>
      <c r="W52" s="67">
        <v>0</v>
      </c>
      <c r="X52" s="67">
        <v>0</v>
      </c>
      <c r="Y52" s="67">
        <v>0</v>
      </c>
      <c r="Z52" s="67">
        <v>2</v>
      </c>
      <c r="AA52" s="67">
        <v>3</v>
      </c>
      <c r="AB52" s="67">
        <v>63</v>
      </c>
      <c r="AC52" s="67">
        <v>18</v>
      </c>
      <c r="AD52" s="67">
        <v>4</v>
      </c>
      <c r="AE52" s="67">
        <v>0</v>
      </c>
      <c r="AF52" s="67">
        <v>0</v>
      </c>
      <c r="AG52" s="67">
        <v>1</v>
      </c>
      <c r="AH52" s="67">
        <v>3</v>
      </c>
      <c r="AI52" s="67">
        <v>0</v>
      </c>
      <c r="AJ52" s="67">
        <v>13</v>
      </c>
      <c r="AK52" s="67">
        <v>1</v>
      </c>
      <c r="AL52" s="67">
        <v>9</v>
      </c>
      <c r="AM52" s="67">
        <v>24</v>
      </c>
      <c r="AN52" s="67">
        <v>6</v>
      </c>
      <c r="AO52" s="67">
        <v>7</v>
      </c>
      <c r="AP52" s="67">
        <v>0</v>
      </c>
      <c r="AQ52" s="67">
        <v>0</v>
      </c>
      <c r="AR52" s="67">
        <v>1</v>
      </c>
      <c r="AS52" s="67">
        <v>1</v>
      </c>
      <c r="AT52" s="67">
        <v>0</v>
      </c>
      <c r="AU52" s="67">
        <v>9</v>
      </c>
      <c r="AV52" s="67">
        <v>0</v>
      </c>
      <c r="AW52" s="67">
        <v>2</v>
      </c>
      <c r="AX52" s="67">
        <v>1</v>
      </c>
      <c r="AY52" s="67">
        <v>1</v>
      </c>
      <c r="AZ52" s="67">
        <v>0</v>
      </c>
      <c r="BA52" s="67">
        <v>9</v>
      </c>
      <c r="BB52" s="67">
        <v>5</v>
      </c>
      <c r="BC52" s="67">
        <v>2</v>
      </c>
      <c r="BD52" s="67">
        <v>0</v>
      </c>
      <c r="BE52" s="67">
        <v>0</v>
      </c>
      <c r="BF52" s="67">
        <v>3</v>
      </c>
      <c r="BG52" s="67">
        <v>3</v>
      </c>
      <c r="BH52" s="67">
        <v>3</v>
      </c>
      <c r="BI52" s="67">
        <v>9</v>
      </c>
      <c r="BJ52" s="67">
        <v>3</v>
      </c>
      <c r="BK52" s="3">
        <v>0</v>
      </c>
      <c r="BL52" s="146"/>
      <c r="BM52" s="146"/>
      <c r="BN52" s="146"/>
      <c r="BO52" s="57"/>
      <c r="BP52" s="203">
        <v>22.7</v>
      </c>
    </row>
    <row r="53" spans="1:68" s="11" customFormat="1" ht="36" customHeight="1" x14ac:dyDescent="0.25">
      <c r="A53" s="335"/>
      <c r="B53" s="345" t="s">
        <v>42</v>
      </c>
      <c r="C53" s="356" t="s">
        <v>43</v>
      </c>
      <c r="D53" s="355" t="s">
        <v>44</v>
      </c>
      <c r="E53" s="289" t="s">
        <v>15</v>
      </c>
      <c r="F53" s="298" t="s">
        <v>240</v>
      </c>
      <c r="G53" s="306" t="s">
        <v>16</v>
      </c>
      <c r="H53" s="306" t="s">
        <v>16</v>
      </c>
      <c r="I53" s="306" t="s">
        <v>16</v>
      </c>
      <c r="J53" s="343" t="s">
        <v>171</v>
      </c>
      <c r="K53" s="20" t="s">
        <v>17</v>
      </c>
      <c r="L53" s="20">
        <f>L54*(-0.5)</f>
        <v>0</v>
      </c>
      <c r="M53" s="20">
        <f t="shared" ref="M53:BK53" si="24">M54*(-0.5)</f>
        <v>0</v>
      </c>
      <c r="N53" s="20">
        <f t="shared" si="24"/>
        <v>0</v>
      </c>
      <c r="O53" s="20">
        <f t="shared" si="24"/>
        <v>-0.5</v>
      </c>
      <c r="P53" s="20">
        <f t="shared" si="24"/>
        <v>0</v>
      </c>
      <c r="Q53" s="20">
        <f t="shared" si="24"/>
        <v>0</v>
      </c>
      <c r="R53" s="20">
        <f t="shared" si="24"/>
        <v>0</v>
      </c>
      <c r="S53" s="20">
        <f t="shared" si="24"/>
        <v>0</v>
      </c>
      <c r="T53" s="20">
        <f t="shared" si="24"/>
        <v>0</v>
      </c>
      <c r="U53" s="20">
        <f t="shared" si="24"/>
        <v>0</v>
      </c>
      <c r="V53" s="20">
        <f t="shared" si="24"/>
        <v>0</v>
      </c>
      <c r="W53" s="20">
        <f t="shared" si="24"/>
        <v>0</v>
      </c>
      <c r="X53" s="20">
        <f t="shared" si="24"/>
        <v>0</v>
      </c>
      <c r="Y53" s="20">
        <f t="shared" si="24"/>
        <v>0</v>
      </c>
      <c r="Z53" s="20">
        <f t="shared" si="24"/>
        <v>0</v>
      </c>
      <c r="AA53" s="20">
        <f t="shared" si="24"/>
        <v>0</v>
      </c>
      <c r="AB53" s="20">
        <f t="shared" si="24"/>
        <v>0</v>
      </c>
      <c r="AC53" s="20">
        <f t="shared" si="24"/>
        <v>0</v>
      </c>
      <c r="AD53" s="20">
        <f t="shared" si="24"/>
        <v>0</v>
      </c>
      <c r="AE53" s="20">
        <f t="shared" si="24"/>
        <v>0</v>
      </c>
      <c r="AF53" s="20">
        <f t="shared" si="24"/>
        <v>0</v>
      </c>
      <c r="AG53" s="20">
        <f t="shared" si="24"/>
        <v>0</v>
      </c>
      <c r="AH53" s="20">
        <f t="shared" si="24"/>
        <v>0</v>
      </c>
      <c r="AI53" s="20">
        <f t="shared" si="24"/>
        <v>0</v>
      </c>
      <c r="AJ53" s="20">
        <f t="shared" si="24"/>
        <v>0</v>
      </c>
      <c r="AK53" s="20">
        <f t="shared" si="24"/>
        <v>0</v>
      </c>
      <c r="AL53" s="20">
        <f t="shared" si="24"/>
        <v>0</v>
      </c>
      <c r="AM53" s="20">
        <f t="shared" si="24"/>
        <v>0</v>
      </c>
      <c r="AN53" s="20">
        <f t="shared" si="24"/>
        <v>0</v>
      </c>
      <c r="AO53" s="20">
        <f t="shared" si="24"/>
        <v>0</v>
      </c>
      <c r="AP53" s="20">
        <f t="shared" si="24"/>
        <v>-0.5</v>
      </c>
      <c r="AQ53" s="20">
        <f t="shared" si="24"/>
        <v>0</v>
      </c>
      <c r="AR53" s="20">
        <f t="shared" si="24"/>
        <v>0</v>
      </c>
      <c r="AS53" s="20">
        <f t="shared" si="24"/>
        <v>0</v>
      </c>
      <c r="AT53" s="20">
        <f t="shared" si="24"/>
        <v>0</v>
      </c>
      <c r="AU53" s="20">
        <f t="shared" si="24"/>
        <v>0</v>
      </c>
      <c r="AV53" s="20">
        <f t="shared" si="24"/>
        <v>0</v>
      </c>
      <c r="AW53" s="20">
        <f t="shared" si="24"/>
        <v>0</v>
      </c>
      <c r="AX53" s="20">
        <f t="shared" si="24"/>
        <v>0</v>
      </c>
      <c r="AY53" s="20">
        <f t="shared" si="24"/>
        <v>0</v>
      </c>
      <c r="AZ53" s="20">
        <f t="shared" si="24"/>
        <v>0</v>
      </c>
      <c r="BA53" s="20">
        <f t="shared" si="24"/>
        <v>0</v>
      </c>
      <c r="BB53" s="20">
        <f t="shared" si="24"/>
        <v>-0.5</v>
      </c>
      <c r="BC53" s="20">
        <f t="shared" si="24"/>
        <v>0</v>
      </c>
      <c r="BD53" s="20">
        <f t="shared" si="24"/>
        <v>0</v>
      </c>
      <c r="BE53" s="20">
        <f t="shared" si="24"/>
        <v>0</v>
      </c>
      <c r="BF53" s="20">
        <f t="shared" si="24"/>
        <v>0</v>
      </c>
      <c r="BG53" s="20">
        <f t="shared" si="24"/>
        <v>0</v>
      </c>
      <c r="BH53" s="20">
        <f t="shared" si="24"/>
        <v>0</v>
      </c>
      <c r="BI53" s="20">
        <f t="shared" si="24"/>
        <v>0</v>
      </c>
      <c r="BJ53" s="20">
        <f t="shared" si="24"/>
        <v>0</v>
      </c>
      <c r="BK53" s="20">
        <f t="shared" si="24"/>
        <v>-1</v>
      </c>
      <c r="BL53" s="146"/>
      <c r="BM53" s="146"/>
      <c r="BN53" s="146"/>
      <c r="BO53" s="59"/>
      <c r="BP53" s="203"/>
    </row>
    <row r="54" spans="1:68" s="11" customFormat="1" ht="49.5" customHeight="1" thickBot="1" x14ac:dyDescent="0.3">
      <c r="A54" s="335"/>
      <c r="B54" s="346"/>
      <c r="C54" s="357"/>
      <c r="D54" s="352"/>
      <c r="E54" s="305"/>
      <c r="F54" s="302"/>
      <c r="G54" s="307"/>
      <c r="H54" s="307"/>
      <c r="I54" s="307"/>
      <c r="J54" s="344"/>
      <c r="K54" s="113" t="s">
        <v>24</v>
      </c>
      <c r="L54" s="68">
        <v>0</v>
      </c>
      <c r="M54" s="68">
        <v>0</v>
      </c>
      <c r="N54" s="68">
        <v>0</v>
      </c>
      <c r="O54" s="68">
        <v>1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1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1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83">
        <v>2</v>
      </c>
      <c r="BL54" s="146"/>
      <c r="BM54" s="146"/>
      <c r="BN54" s="146">
        <v>1.5</v>
      </c>
      <c r="BO54" s="57">
        <v>0.5</v>
      </c>
      <c r="BP54" s="203">
        <v>0.3</v>
      </c>
    </row>
    <row r="55" spans="1:68" s="11" customFormat="1" ht="26.25" customHeight="1" x14ac:dyDescent="0.25">
      <c r="A55" s="335"/>
      <c r="B55" s="346"/>
      <c r="C55" s="356" t="s">
        <v>46</v>
      </c>
      <c r="D55" s="355" t="s">
        <v>47</v>
      </c>
      <c r="E55" s="289" t="s">
        <v>15</v>
      </c>
      <c r="F55" s="298" t="s">
        <v>240</v>
      </c>
      <c r="G55" s="306" t="s">
        <v>16</v>
      </c>
      <c r="H55" s="306" t="s">
        <v>16</v>
      </c>
      <c r="I55" s="306" t="s">
        <v>16</v>
      </c>
      <c r="J55" s="343" t="s">
        <v>301</v>
      </c>
      <c r="K55" s="20" t="s">
        <v>17</v>
      </c>
      <c r="L55" s="20">
        <f>IF(L56&gt;51,5,IF(L56&lt;48,0,3))</f>
        <v>5</v>
      </c>
      <c r="M55" s="20">
        <f t="shared" ref="M55:BK55" si="25">IF(M56&gt;51,5,IF(M56&lt;48,0,3))</f>
        <v>0</v>
      </c>
      <c r="N55" s="20">
        <f t="shared" si="25"/>
        <v>5</v>
      </c>
      <c r="O55" s="20">
        <f t="shared" si="25"/>
        <v>5</v>
      </c>
      <c r="P55" s="20">
        <f t="shared" si="25"/>
        <v>0</v>
      </c>
      <c r="Q55" s="20">
        <f t="shared" si="25"/>
        <v>5</v>
      </c>
      <c r="R55" s="20">
        <f t="shared" si="25"/>
        <v>5</v>
      </c>
      <c r="S55" s="20">
        <f t="shared" si="25"/>
        <v>5</v>
      </c>
      <c r="T55" s="20">
        <f t="shared" si="25"/>
        <v>0</v>
      </c>
      <c r="U55" s="20">
        <f t="shared" si="25"/>
        <v>5</v>
      </c>
      <c r="V55" s="20">
        <f t="shared" si="25"/>
        <v>0</v>
      </c>
      <c r="W55" s="20">
        <f t="shared" si="25"/>
        <v>5</v>
      </c>
      <c r="X55" s="20">
        <f t="shared" si="25"/>
        <v>5</v>
      </c>
      <c r="Y55" s="20">
        <f t="shared" si="25"/>
        <v>0</v>
      </c>
      <c r="Z55" s="20">
        <f t="shared" si="25"/>
        <v>5</v>
      </c>
      <c r="AA55" s="20">
        <f t="shared" si="25"/>
        <v>0</v>
      </c>
      <c r="AB55" s="20">
        <f t="shared" si="25"/>
        <v>5</v>
      </c>
      <c r="AC55" s="20">
        <f t="shared" si="25"/>
        <v>0</v>
      </c>
      <c r="AD55" s="20">
        <f t="shared" si="25"/>
        <v>5</v>
      </c>
      <c r="AE55" s="20">
        <f t="shared" si="25"/>
        <v>0</v>
      </c>
      <c r="AF55" s="20">
        <f t="shared" si="25"/>
        <v>0</v>
      </c>
      <c r="AG55" s="20">
        <f t="shared" si="25"/>
        <v>0</v>
      </c>
      <c r="AH55" s="20">
        <f t="shared" si="25"/>
        <v>0</v>
      </c>
      <c r="AI55" s="20">
        <f t="shared" si="25"/>
        <v>3</v>
      </c>
      <c r="AJ55" s="20">
        <f t="shared" si="25"/>
        <v>5</v>
      </c>
      <c r="AK55" s="20">
        <f t="shared" si="25"/>
        <v>0</v>
      </c>
      <c r="AL55" s="20">
        <f t="shared" si="25"/>
        <v>5</v>
      </c>
      <c r="AM55" s="20">
        <f t="shared" si="25"/>
        <v>5</v>
      </c>
      <c r="AN55" s="20">
        <f t="shared" si="25"/>
        <v>5</v>
      </c>
      <c r="AO55" s="20">
        <f t="shared" si="25"/>
        <v>5</v>
      </c>
      <c r="AP55" s="20">
        <f t="shared" si="25"/>
        <v>5</v>
      </c>
      <c r="AQ55" s="20">
        <f t="shared" si="25"/>
        <v>0</v>
      </c>
      <c r="AR55" s="20">
        <f t="shared" si="25"/>
        <v>3</v>
      </c>
      <c r="AS55" s="20">
        <f t="shared" si="25"/>
        <v>0</v>
      </c>
      <c r="AT55" s="20">
        <f t="shared" si="25"/>
        <v>0</v>
      </c>
      <c r="AU55" s="20">
        <f t="shared" si="25"/>
        <v>5</v>
      </c>
      <c r="AV55" s="20">
        <f t="shared" si="25"/>
        <v>0</v>
      </c>
      <c r="AW55" s="20">
        <f t="shared" si="25"/>
        <v>5</v>
      </c>
      <c r="AX55" s="20">
        <f t="shared" si="25"/>
        <v>0</v>
      </c>
      <c r="AY55" s="20">
        <f t="shared" si="25"/>
        <v>0</v>
      </c>
      <c r="AZ55" s="20">
        <f t="shared" si="25"/>
        <v>0</v>
      </c>
      <c r="BA55" s="20">
        <f t="shared" si="25"/>
        <v>0</v>
      </c>
      <c r="BB55" s="20">
        <f t="shared" si="25"/>
        <v>0</v>
      </c>
      <c r="BC55" s="20">
        <f t="shared" si="25"/>
        <v>5</v>
      </c>
      <c r="BD55" s="20">
        <f t="shared" si="25"/>
        <v>3</v>
      </c>
      <c r="BE55" s="20">
        <f t="shared" si="25"/>
        <v>0</v>
      </c>
      <c r="BF55" s="20">
        <f t="shared" si="25"/>
        <v>5</v>
      </c>
      <c r="BG55" s="20">
        <f t="shared" si="25"/>
        <v>0</v>
      </c>
      <c r="BH55" s="20">
        <f t="shared" si="25"/>
        <v>5</v>
      </c>
      <c r="BI55" s="20">
        <f t="shared" si="25"/>
        <v>5</v>
      </c>
      <c r="BJ55" s="20">
        <f t="shared" si="25"/>
        <v>3</v>
      </c>
      <c r="BK55" s="20">
        <f t="shared" si="25"/>
        <v>0</v>
      </c>
      <c r="BL55" s="20"/>
      <c r="BM55" s="146"/>
      <c r="BN55" s="146"/>
      <c r="BO55" s="59"/>
      <c r="BP55" s="203"/>
    </row>
    <row r="56" spans="1:68" s="11" customFormat="1" x14ac:dyDescent="0.25">
      <c r="A56" s="335"/>
      <c r="B56" s="346"/>
      <c r="C56" s="358"/>
      <c r="D56" s="352"/>
      <c r="E56" s="305"/>
      <c r="F56" s="299"/>
      <c r="G56" s="307"/>
      <c r="H56" s="307"/>
      <c r="I56" s="307"/>
      <c r="J56" s="344"/>
      <c r="K56" s="118" t="s">
        <v>48</v>
      </c>
      <c r="L56" s="246">
        <v>56.461731493099123</v>
      </c>
      <c r="M56" s="246">
        <v>38.909774436090224</v>
      </c>
      <c r="N56" s="246">
        <v>61.778290993071593</v>
      </c>
      <c r="O56" s="246">
        <v>59.68109339407745</v>
      </c>
      <c r="P56" s="246">
        <v>46.978557504873294</v>
      </c>
      <c r="Q56" s="246">
        <v>72.10526315789474</v>
      </c>
      <c r="R56" s="246">
        <v>51.395939086294419</v>
      </c>
      <c r="S56" s="246">
        <v>51.970443349753694</v>
      </c>
      <c r="T56" s="246">
        <v>42.587601078167118</v>
      </c>
      <c r="U56" s="246">
        <v>54.864864864864863</v>
      </c>
      <c r="V56" s="246">
        <v>47.562776957163962</v>
      </c>
      <c r="W56" s="246">
        <v>51.090909090909093</v>
      </c>
      <c r="X56" s="246">
        <v>52.830188679245282</v>
      </c>
      <c r="Y56" s="246">
        <v>34.385964912280699</v>
      </c>
      <c r="Z56" s="246">
        <v>54.40729483282675</v>
      </c>
      <c r="AA56" s="246">
        <v>47.471451876019579</v>
      </c>
      <c r="AB56" s="246">
        <v>60.482985729967069</v>
      </c>
      <c r="AC56" s="246">
        <v>44.961240310077521</v>
      </c>
      <c r="AD56" s="246">
        <v>51.498335183129853</v>
      </c>
      <c r="AE56" s="246">
        <v>44.556962025316459</v>
      </c>
      <c r="AF56" s="246">
        <v>27.230046948356808</v>
      </c>
      <c r="AG56" s="246">
        <v>47.476635514018689</v>
      </c>
      <c r="AH56" s="246">
        <v>46.978557504873294</v>
      </c>
      <c r="AI56" s="246">
        <v>50.196850393700785</v>
      </c>
      <c r="AJ56" s="246">
        <v>63.143631436314365</v>
      </c>
      <c r="AK56" s="246">
        <v>42.118863049095609</v>
      </c>
      <c r="AL56" s="246">
        <v>61.822660098522171</v>
      </c>
      <c r="AM56" s="246">
        <v>54.194156456173424</v>
      </c>
      <c r="AN56" s="246">
        <v>58.451612903225808</v>
      </c>
      <c r="AO56" s="246">
        <v>54.09674234945706</v>
      </c>
      <c r="AP56" s="246">
        <v>56.737588652482266</v>
      </c>
      <c r="AQ56" s="246">
        <v>46.839080459770116</v>
      </c>
      <c r="AR56" s="246">
        <v>48.574686431014825</v>
      </c>
      <c r="AS56" s="246">
        <v>37.681159420289852</v>
      </c>
      <c r="AT56" s="246">
        <v>43.229166666666664</v>
      </c>
      <c r="AU56" s="246">
        <v>57.295373665480426</v>
      </c>
      <c r="AV56" s="246">
        <v>44.050104384133611</v>
      </c>
      <c r="AW56" s="246">
        <v>54.788069073783362</v>
      </c>
      <c r="AX56" s="246">
        <v>47.430830039525695</v>
      </c>
      <c r="AY56" s="246">
        <v>44.072164948453612</v>
      </c>
      <c r="AZ56" s="246">
        <v>47.921225382932164</v>
      </c>
      <c r="BA56" s="246">
        <v>45.988538681948427</v>
      </c>
      <c r="BB56" s="246">
        <v>42.857142857142854</v>
      </c>
      <c r="BC56" s="246">
        <v>56.100478468899524</v>
      </c>
      <c r="BD56" s="246">
        <v>50.097087378640779</v>
      </c>
      <c r="BE56" s="246">
        <v>33.625730994152043</v>
      </c>
      <c r="BF56" s="246">
        <v>54.960835509138384</v>
      </c>
      <c r="BG56" s="246">
        <v>37.650602409638552</v>
      </c>
      <c r="BH56" s="246">
        <v>64.335664335664333</v>
      </c>
      <c r="BI56" s="246">
        <v>67.66091051805337</v>
      </c>
      <c r="BJ56" s="246">
        <v>48.286604361370713</v>
      </c>
      <c r="BK56" s="246">
        <v>1.0309278350515463</v>
      </c>
      <c r="BL56" s="247"/>
      <c r="BM56" s="146"/>
      <c r="BN56" s="146">
        <v>49.6</v>
      </c>
      <c r="BO56" s="57">
        <v>50.4</v>
      </c>
      <c r="BP56" s="207">
        <v>51</v>
      </c>
    </row>
    <row r="57" spans="1:68" s="11" customFormat="1" x14ac:dyDescent="0.25">
      <c r="A57" s="335"/>
      <c r="B57" s="346"/>
      <c r="C57" s="134" t="s">
        <v>49</v>
      </c>
      <c r="D57" s="352"/>
      <c r="E57" s="305"/>
      <c r="F57" s="299"/>
      <c r="G57" s="307"/>
      <c r="H57" s="307"/>
      <c r="I57" s="307"/>
      <c r="J57" s="344"/>
      <c r="K57" s="118" t="s">
        <v>18</v>
      </c>
      <c r="L57" s="246">
        <v>67.916666666666671</v>
      </c>
      <c r="M57" s="246">
        <v>54.335260115606935</v>
      </c>
      <c r="N57" s="246">
        <v>74.181818181818187</v>
      </c>
      <c r="O57" s="246">
        <v>77.00348432055749</v>
      </c>
      <c r="P57" s="246">
        <v>58.333333333333336</v>
      </c>
      <c r="Q57" s="246">
        <v>85.657370517928285</v>
      </c>
      <c r="R57" s="246">
        <v>75</v>
      </c>
      <c r="S57" s="246">
        <v>58.333333333333336</v>
      </c>
      <c r="T57" s="246">
        <v>58.46153846153846</v>
      </c>
      <c r="U57" s="246">
        <v>77.35849056603773</v>
      </c>
      <c r="V57" s="246">
        <v>59.016393442622949</v>
      </c>
      <c r="W57" s="246">
        <v>63.106796116504853</v>
      </c>
      <c r="X57" s="246">
        <v>56.80473372781065</v>
      </c>
      <c r="Y57" s="246">
        <v>39.896373056994818</v>
      </c>
      <c r="Z57" s="246">
        <v>75.982532751091696</v>
      </c>
      <c r="AA57" s="246">
        <v>61.885245901639344</v>
      </c>
      <c r="AB57" s="246">
        <v>72.5</v>
      </c>
      <c r="AC57" s="246">
        <v>62.23776223776224</v>
      </c>
      <c r="AD57" s="246">
        <v>63.481228668941981</v>
      </c>
      <c r="AE57" s="246">
        <v>57.446808510638299</v>
      </c>
      <c r="AF57" s="246">
        <v>39.75903614457831</v>
      </c>
      <c r="AG57" s="246">
        <v>59.146341463414636</v>
      </c>
      <c r="AH57" s="246">
        <v>71.270718232044203</v>
      </c>
      <c r="AI57" s="246">
        <v>58.883248730964468</v>
      </c>
      <c r="AJ57" s="246">
        <v>70.512820512820511</v>
      </c>
      <c r="AK57" s="246">
        <v>47.328244274809158</v>
      </c>
      <c r="AL57" s="246">
        <v>75.757575757575751</v>
      </c>
      <c r="AM57" s="246">
        <v>72.327044025157235</v>
      </c>
      <c r="AN57" s="246">
        <v>73.563218390804593</v>
      </c>
      <c r="AO57" s="246">
        <v>69.12181303116148</v>
      </c>
      <c r="AP57" s="246">
        <v>70.552147239263803</v>
      </c>
      <c r="AQ57" s="246">
        <v>57.661290322580648</v>
      </c>
      <c r="AR57" s="246">
        <v>64.686468646864682</v>
      </c>
      <c r="AS57" s="246">
        <v>50.862068965517238</v>
      </c>
      <c r="AT57" s="246">
        <v>59.523809523809526</v>
      </c>
      <c r="AU57" s="246">
        <v>67.1264367816092</v>
      </c>
      <c r="AV57" s="246">
        <v>62.790697674418603</v>
      </c>
      <c r="AW57" s="246">
        <v>67.685589519650648</v>
      </c>
      <c r="AX57" s="246">
        <v>58.673469387755105</v>
      </c>
      <c r="AY57" s="246">
        <v>55.828220858895705</v>
      </c>
      <c r="AZ57" s="246">
        <v>64.285714285714292</v>
      </c>
      <c r="BA57" s="246">
        <v>62.043795620437955</v>
      </c>
      <c r="BB57" s="246">
        <v>57.926829268292686</v>
      </c>
      <c r="BC57" s="246">
        <v>64.965986394557817</v>
      </c>
      <c r="BD57" s="246">
        <v>60.648148148148145</v>
      </c>
      <c r="BE57" s="246">
        <v>49.285714285714285</v>
      </c>
      <c r="BF57" s="246">
        <v>66.804979253112037</v>
      </c>
      <c r="BG57" s="246">
        <v>50.390625</v>
      </c>
      <c r="BH57" s="246">
        <v>68.899521531100476</v>
      </c>
      <c r="BI57" s="246">
        <v>79.104477611940297</v>
      </c>
      <c r="BJ57" s="246">
        <v>61.445783132530117</v>
      </c>
      <c r="BK57" s="246">
        <v>0</v>
      </c>
      <c r="BL57" s="248"/>
      <c r="BM57" s="146"/>
      <c r="BN57" s="146">
        <v>63.2</v>
      </c>
      <c r="BO57" s="58">
        <v>63.6</v>
      </c>
      <c r="BP57" s="207">
        <v>63</v>
      </c>
    </row>
    <row r="58" spans="1:68" s="11" customFormat="1" x14ac:dyDescent="0.25">
      <c r="A58" s="335"/>
      <c r="B58" s="346"/>
      <c r="C58" s="134" t="s">
        <v>50</v>
      </c>
      <c r="D58" s="352"/>
      <c r="E58" s="305"/>
      <c r="F58" s="299"/>
      <c r="G58" s="307"/>
      <c r="H58" s="307"/>
      <c r="I58" s="307"/>
      <c r="J58" s="344"/>
      <c r="K58" s="118" t="s">
        <v>18</v>
      </c>
      <c r="L58" s="246">
        <v>51.569506726457398</v>
      </c>
      <c r="M58" s="246">
        <v>33.222591362126245</v>
      </c>
      <c r="N58" s="246">
        <v>57.606490872210955</v>
      </c>
      <c r="O58" s="246">
        <v>54.564315352697093</v>
      </c>
      <c r="P58" s="246">
        <v>37.307692307692307</v>
      </c>
      <c r="Q58" s="246">
        <v>60</v>
      </c>
      <c r="R58" s="246">
        <v>41.050119331742245</v>
      </c>
      <c r="S58" s="246">
        <v>49.233716475095783</v>
      </c>
      <c r="T58" s="246">
        <v>32.512315270935957</v>
      </c>
      <c r="U58" s="246">
        <v>37.078651685393261</v>
      </c>
      <c r="V58" s="246">
        <v>37.685459940652819</v>
      </c>
      <c r="W58" s="246">
        <v>43.87096774193548</v>
      </c>
      <c r="X58" s="246">
        <v>48.818897637795274</v>
      </c>
      <c r="Y58" s="246">
        <v>31.578947368421051</v>
      </c>
      <c r="Z58" s="246">
        <v>44</v>
      </c>
      <c r="AA58" s="246">
        <v>38.095238095238095</v>
      </c>
      <c r="AB58" s="246">
        <v>51.746724890829697</v>
      </c>
      <c r="AC58" s="246">
        <v>42.647058823529413</v>
      </c>
      <c r="AD58" s="246">
        <v>45.387453874538743</v>
      </c>
      <c r="AE58" s="246">
        <v>37.089201877934272</v>
      </c>
      <c r="AF58" s="246">
        <v>19.23076923076923</v>
      </c>
      <c r="AG58" s="246">
        <v>36.60377358490566</v>
      </c>
      <c r="AH58" s="246">
        <v>33.21678321678322</v>
      </c>
      <c r="AI58" s="246">
        <v>44.106463878326998</v>
      </c>
      <c r="AJ58" s="246">
        <v>58.312655086848636</v>
      </c>
      <c r="AK58" s="246">
        <v>41.509433962264154</v>
      </c>
      <c r="AL58" s="246">
        <v>55.361596009975059</v>
      </c>
      <c r="AM58" s="246">
        <v>44.557823129251702</v>
      </c>
      <c r="AN58" s="246">
        <v>49.88290398126464</v>
      </c>
      <c r="AO58" s="246">
        <v>43.11926605504587</v>
      </c>
      <c r="AP58" s="246">
        <v>45.408163265306122</v>
      </c>
      <c r="AQ58" s="246">
        <v>35.770234986945169</v>
      </c>
      <c r="AR58" s="246">
        <v>37.5</v>
      </c>
      <c r="AS58" s="246">
        <v>24.64788732394366</v>
      </c>
      <c r="AT58" s="246">
        <v>35.57951482479784</v>
      </c>
      <c r="AU58" s="246">
        <v>50.590219224283302</v>
      </c>
      <c r="AV58" s="246">
        <v>31.672597864768683</v>
      </c>
      <c r="AW58" s="246">
        <v>50</v>
      </c>
      <c r="AX58" s="246">
        <v>41.698841698841697</v>
      </c>
      <c r="AY58" s="246">
        <v>36.756756756756758</v>
      </c>
      <c r="AZ58" s="246">
        <v>39.453125</v>
      </c>
      <c r="BA58" s="246">
        <v>36.756756756756758</v>
      </c>
      <c r="BB58" s="246">
        <v>36.138613861386141</v>
      </c>
      <c r="BC58" s="246">
        <v>50.905432595573444</v>
      </c>
      <c r="BD58" s="246">
        <v>42.692307692307693</v>
      </c>
      <c r="BE58" s="246">
        <v>21.551724137931036</v>
      </c>
      <c r="BF58" s="246">
        <v>49.88558352402746</v>
      </c>
      <c r="BG58" s="246">
        <v>30.470914127423821</v>
      </c>
      <c r="BH58" s="246">
        <v>58.793969849246231</v>
      </c>
      <c r="BI58" s="246">
        <v>62.874251497005986</v>
      </c>
      <c r="BJ58" s="246">
        <v>45.5</v>
      </c>
      <c r="BK58" s="246">
        <v>0.82644628099173556</v>
      </c>
      <c r="BL58" s="248"/>
      <c r="BM58" s="146"/>
      <c r="BN58" s="146">
        <v>42</v>
      </c>
      <c r="BO58" s="58">
        <v>42.9</v>
      </c>
      <c r="BP58" s="207">
        <v>44.1</v>
      </c>
    </row>
    <row r="59" spans="1:68" s="11" customFormat="1" ht="16.5" thickBot="1" x14ac:dyDescent="0.3">
      <c r="A59" s="335"/>
      <c r="B59" s="346"/>
      <c r="C59" s="135" t="s">
        <v>51</v>
      </c>
      <c r="D59" s="352"/>
      <c r="E59" s="305"/>
      <c r="F59" s="302"/>
      <c r="G59" s="307"/>
      <c r="H59" s="307"/>
      <c r="I59" s="307"/>
      <c r="J59" s="344"/>
      <c r="K59" s="118" t="s">
        <v>18</v>
      </c>
      <c r="L59" s="246">
        <v>51.351351351351354</v>
      </c>
      <c r="M59" s="246">
        <v>22.413793103448278</v>
      </c>
      <c r="N59" s="246">
        <v>47.95918367346939</v>
      </c>
      <c r="O59" s="246">
        <v>36.697247706422019</v>
      </c>
      <c r="P59" s="246">
        <v>44</v>
      </c>
      <c r="Q59" s="246">
        <v>69.387755102040813</v>
      </c>
      <c r="R59" s="246">
        <v>40</v>
      </c>
      <c r="S59" s="246">
        <v>51.612903225806448</v>
      </c>
      <c r="T59" s="246">
        <v>42.10526315789474</v>
      </c>
      <c r="U59" s="246">
        <v>42.424242424242422</v>
      </c>
      <c r="V59" s="246">
        <v>42.857142857142854</v>
      </c>
      <c r="W59" s="246">
        <v>44.117647058823529</v>
      </c>
      <c r="X59" s="246">
        <v>59.25925925925926</v>
      </c>
      <c r="Y59" s="246">
        <v>31.481481481481481</v>
      </c>
      <c r="Z59" s="246">
        <v>35.185185185185183</v>
      </c>
      <c r="AA59" s="246">
        <v>37.037037037037038</v>
      </c>
      <c r="AB59" s="246">
        <v>61.654135338345867</v>
      </c>
      <c r="AC59" s="246">
        <v>39.716312056737586</v>
      </c>
      <c r="AD59" s="246">
        <v>48.484848484848484</v>
      </c>
      <c r="AE59" s="246">
        <v>39.024390243902438</v>
      </c>
      <c r="AF59" s="246">
        <v>0</v>
      </c>
      <c r="AG59" s="246">
        <v>56.60377358490566</v>
      </c>
      <c r="AH59" s="246">
        <v>36.956521739130437</v>
      </c>
      <c r="AI59" s="246">
        <v>47.916666666666664</v>
      </c>
      <c r="AJ59" s="246">
        <v>65.346534653465341</v>
      </c>
      <c r="AK59" s="246">
        <v>29.545454545454547</v>
      </c>
      <c r="AL59" s="246">
        <v>48.245614035087719</v>
      </c>
      <c r="AM59" s="246">
        <v>53.548387096774192</v>
      </c>
      <c r="AN59" s="246">
        <v>55.172413793103445</v>
      </c>
      <c r="AO59" s="246">
        <v>60</v>
      </c>
      <c r="AP59" s="246">
        <v>56.25</v>
      </c>
      <c r="AQ59" s="246">
        <v>70.769230769230774</v>
      </c>
      <c r="AR59" s="246">
        <v>64.81481481481481</v>
      </c>
      <c r="AS59" s="246">
        <v>55.555555555555557</v>
      </c>
      <c r="AT59" s="246">
        <v>45.945945945945944</v>
      </c>
      <c r="AU59" s="246">
        <v>54.166666666666664</v>
      </c>
      <c r="AV59" s="246">
        <v>53.846153846153847</v>
      </c>
      <c r="AW59" s="246">
        <v>37.5</v>
      </c>
      <c r="AX59" s="246">
        <v>33.333333333333336</v>
      </c>
      <c r="AY59" s="246">
        <v>30</v>
      </c>
      <c r="AZ59" s="246">
        <v>5.2631578947368425</v>
      </c>
      <c r="BA59" s="246">
        <v>27.777777777777779</v>
      </c>
      <c r="BB59" s="246">
        <v>22.222222222222221</v>
      </c>
      <c r="BC59" s="246">
        <v>55.555555555555557</v>
      </c>
      <c r="BD59" s="246">
        <v>41.025641025641029</v>
      </c>
      <c r="BE59" s="246">
        <v>30.357142857142858</v>
      </c>
      <c r="BF59" s="246">
        <v>47.727272727272727</v>
      </c>
      <c r="BG59" s="246">
        <v>23.404255319148938</v>
      </c>
      <c r="BH59" s="246">
        <v>75.925925925925924</v>
      </c>
      <c r="BI59" s="246">
        <v>60.784313725490193</v>
      </c>
      <c r="BJ59" s="246">
        <v>34.210526315789473</v>
      </c>
      <c r="BK59" s="246">
        <v>1.639344262295082</v>
      </c>
      <c r="BL59" s="247"/>
      <c r="BM59" s="146"/>
      <c r="BN59" s="146">
        <v>44.8</v>
      </c>
      <c r="BO59" s="58">
        <v>46.2</v>
      </c>
      <c r="BP59" s="207">
        <v>47.5</v>
      </c>
    </row>
    <row r="60" spans="1:68" s="11" customFormat="1" x14ac:dyDescent="0.25">
      <c r="A60" s="335"/>
      <c r="B60" s="346"/>
      <c r="C60" s="356" t="s">
        <v>286</v>
      </c>
      <c r="D60" s="355" t="s">
        <v>202</v>
      </c>
      <c r="E60" s="289" t="s">
        <v>15</v>
      </c>
      <c r="F60" s="298" t="s">
        <v>240</v>
      </c>
      <c r="G60" s="306"/>
      <c r="H60" s="306" t="s">
        <v>16</v>
      </c>
      <c r="I60" s="306" t="s">
        <v>16</v>
      </c>
      <c r="J60" s="343" t="s">
        <v>45</v>
      </c>
      <c r="K60" s="20" t="s">
        <v>17</v>
      </c>
      <c r="L60" s="20">
        <f>L61*(-0.5)</f>
        <v>-3.5</v>
      </c>
      <c r="M60" s="20">
        <f t="shared" ref="M60:BK60" si="26">M61*(-0.5)</f>
        <v>-8</v>
      </c>
      <c r="N60" s="20">
        <f t="shared" si="26"/>
        <v>-2</v>
      </c>
      <c r="O60" s="20">
        <f t="shared" si="26"/>
        <v>-1</v>
      </c>
      <c r="P60" s="20">
        <f t="shared" si="26"/>
        <v>-3</v>
      </c>
      <c r="Q60" s="20">
        <f t="shared" si="26"/>
        <v>-1</v>
      </c>
      <c r="R60" s="20">
        <f t="shared" si="26"/>
        <v>-5.5</v>
      </c>
      <c r="S60" s="20">
        <f t="shared" si="26"/>
        <v>-0.5</v>
      </c>
      <c r="T60" s="20">
        <f t="shared" si="26"/>
        <v>-8</v>
      </c>
      <c r="U60" s="20">
        <f t="shared" si="26"/>
        <v>-3.5</v>
      </c>
      <c r="V60" s="20">
        <f t="shared" si="26"/>
        <v>-7.5</v>
      </c>
      <c r="W60" s="20">
        <f t="shared" si="26"/>
        <v>-5</v>
      </c>
      <c r="X60" s="20">
        <f t="shared" si="26"/>
        <v>-3</v>
      </c>
      <c r="Y60" s="20">
        <f t="shared" si="26"/>
        <v>-11</v>
      </c>
      <c r="Z60" s="20">
        <f t="shared" si="26"/>
        <v>-6.5</v>
      </c>
      <c r="AA60" s="20">
        <f t="shared" si="26"/>
        <v>-11</v>
      </c>
      <c r="AB60" s="20">
        <f t="shared" si="26"/>
        <v>0</v>
      </c>
      <c r="AC60" s="20">
        <f t="shared" si="26"/>
        <v>-6.5</v>
      </c>
      <c r="AD60" s="20">
        <f t="shared" si="26"/>
        <v>-3</v>
      </c>
      <c r="AE60" s="20">
        <f t="shared" si="26"/>
        <v>-4</v>
      </c>
      <c r="AF60" s="20">
        <f t="shared" si="26"/>
        <v>-10</v>
      </c>
      <c r="AG60" s="20">
        <f t="shared" si="26"/>
        <v>-3.5</v>
      </c>
      <c r="AH60" s="20">
        <f t="shared" si="26"/>
        <v>-3</v>
      </c>
      <c r="AI60" s="20">
        <f t="shared" si="26"/>
        <v>-5</v>
      </c>
      <c r="AJ60" s="20">
        <f t="shared" si="26"/>
        <v>-0.5</v>
      </c>
      <c r="AK60" s="20">
        <f t="shared" si="26"/>
        <v>-8.5</v>
      </c>
      <c r="AL60" s="20">
        <f t="shared" si="26"/>
        <v>0</v>
      </c>
      <c r="AM60" s="20">
        <f t="shared" si="26"/>
        <v>-3.5</v>
      </c>
      <c r="AN60" s="20">
        <f t="shared" si="26"/>
        <v>-2.5</v>
      </c>
      <c r="AO60" s="20">
        <f t="shared" si="26"/>
        <v>-0.5</v>
      </c>
      <c r="AP60" s="20">
        <f t="shared" si="26"/>
        <v>-5.5</v>
      </c>
      <c r="AQ60" s="20">
        <f t="shared" si="26"/>
        <v>-6.5</v>
      </c>
      <c r="AR60" s="20">
        <f t="shared" si="26"/>
        <v>-6.5</v>
      </c>
      <c r="AS60" s="20">
        <f t="shared" si="26"/>
        <v>-4</v>
      </c>
      <c r="AT60" s="20">
        <f t="shared" si="26"/>
        <v>-7</v>
      </c>
      <c r="AU60" s="20">
        <f t="shared" si="26"/>
        <v>-3.5</v>
      </c>
      <c r="AV60" s="20">
        <f t="shared" si="26"/>
        <v>-7.5</v>
      </c>
      <c r="AW60" s="20">
        <f t="shared" si="26"/>
        <v>-3</v>
      </c>
      <c r="AX60" s="20">
        <f t="shared" si="26"/>
        <v>-4</v>
      </c>
      <c r="AY60" s="20">
        <f t="shared" si="26"/>
        <v>-7</v>
      </c>
      <c r="AZ60" s="20">
        <f t="shared" si="26"/>
        <v>-1.5</v>
      </c>
      <c r="BA60" s="20">
        <f t="shared" si="26"/>
        <v>-6</v>
      </c>
      <c r="BB60" s="20">
        <f t="shared" si="26"/>
        <v>-8.5</v>
      </c>
      <c r="BC60" s="20">
        <f t="shared" si="26"/>
        <v>-2</v>
      </c>
      <c r="BD60" s="20">
        <f t="shared" si="26"/>
        <v>-3.5</v>
      </c>
      <c r="BE60" s="20">
        <f t="shared" si="26"/>
        <v>-16.5</v>
      </c>
      <c r="BF60" s="20">
        <f t="shared" si="26"/>
        <v>-6</v>
      </c>
      <c r="BG60" s="20">
        <f t="shared" si="26"/>
        <v>-10</v>
      </c>
      <c r="BH60" s="20">
        <f t="shared" si="26"/>
        <v>-4</v>
      </c>
      <c r="BI60" s="20">
        <f t="shared" si="26"/>
        <v>-0.5</v>
      </c>
      <c r="BJ60" s="20">
        <f t="shared" si="26"/>
        <v>-2.5</v>
      </c>
      <c r="BK60" s="20">
        <f t="shared" si="26"/>
        <v>-35</v>
      </c>
      <c r="BL60" s="146"/>
      <c r="BM60" s="146"/>
      <c r="BN60" s="146"/>
      <c r="BO60" s="59"/>
      <c r="BP60" s="203"/>
    </row>
    <row r="61" spans="1:68" s="11" customFormat="1" ht="33.75" customHeight="1" thickBot="1" x14ac:dyDescent="0.3">
      <c r="A61" s="335"/>
      <c r="B61" s="346"/>
      <c r="C61" s="357"/>
      <c r="D61" s="351"/>
      <c r="E61" s="305"/>
      <c r="F61" s="302"/>
      <c r="G61" s="306"/>
      <c r="H61" s="307"/>
      <c r="I61" s="307"/>
      <c r="J61" s="344"/>
      <c r="K61" s="113" t="s">
        <v>38</v>
      </c>
      <c r="L61" s="249">
        <v>7</v>
      </c>
      <c r="M61" s="249">
        <v>16</v>
      </c>
      <c r="N61" s="249">
        <v>4</v>
      </c>
      <c r="O61" s="249">
        <v>2</v>
      </c>
      <c r="P61" s="249">
        <v>6</v>
      </c>
      <c r="Q61" s="249">
        <v>2</v>
      </c>
      <c r="R61" s="249">
        <v>11</v>
      </c>
      <c r="S61" s="249">
        <v>1</v>
      </c>
      <c r="T61" s="249">
        <v>16</v>
      </c>
      <c r="U61" s="249">
        <v>7</v>
      </c>
      <c r="V61" s="249">
        <v>15</v>
      </c>
      <c r="W61" s="249">
        <v>10</v>
      </c>
      <c r="X61" s="249">
        <v>6</v>
      </c>
      <c r="Y61" s="249">
        <v>22</v>
      </c>
      <c r="Z61" s="249">
        <v>13</v>
      </c>
      <c r="AA61" s="249">
        <v>22</v>
      </c>
      <c r="AB61" s="249">
        <v>0</v>
      </c>
      <c r="AC61" s="249">
        <v>13</v>
      </c>
      <c r="AD61" s="249">
        <v>6</v>
      </c>
      <c r="AE61" s="249">
        <v>8</v>
      </c>
      <c r="AF61" s="249">
        <v>20</v>
      </c>
      <c r="AG61" s="249">
        <v>7</v>
      </c>
      <c r="AH61" s="249">
        <v>6</v>
      </c>
      <c r="AI61" s="249">
        <v>10</v>
      </c>
      <c r="AJ61" s="249">
        <v>1</v>
      </c>
      <c r="AK61" s="249">
        <v>17</v>
      </c>
      <c r="AL61" s="249">
        <v>0</v>
      </c>
      <c r="AM61" s="249">
        <v>7</v>
      </c>
      <c r="AN61" s="249">
        <v>5</v>
      </c>
      <c r="AO61" s="249">
        <v>1</v>
      </c>
      <c r="AP61" s="249">
        <v>11</v>
      </c>
      <c r="AQ61" s="249">
        <v>13</v>
      </c>
      <c r="AR61" s="249">
        <v>13</v>
      </c>
      <c r="AS61" s="249">
        <v>8</v>
      </c>
      <c r="AT61" s="249">
        <v>14</v>
      </c>
      <c r="AU61" s="249">
        <v>7</v>
      </c>
      <c r="AV61" s="249">
        <v>15</v>
      </c>
      <c r="AW61" s="249">
        <v>6</v>
      </c>
      <c r="AX61" s="249">
        <v>8</v>
      </c>
      <c r="AY61" s="249">
        <v>14</v>
      </c>
      <c r="AZ61" s="249">
        <v>3</v>
      </c>
      <c r="BA61" s="249">
        <v>12</v>
      </c>
      <c r="BB61" s="249">
        <v>17</v>
      </c>
      <c r="BC61" s="249">
        <v>4</v>
      </c>
      <c r="BD61" s="249">
        <v>7</v>
      </c>
      <c r="BE61" s="249">
        <v>33</v>
      </c>
      <c r="BF61" s="249">
        <v>12</v>
      </c>
      <c r="BG61" s="249">
        <v>20</v>
      </c>
      <c r="BH61" s="249">
        <v>8</v>
      </c>
      <c r="BI61" s="249">
        <v>1</v>
      </c>
      <c r="BJ61" s="249">
        <v>5</v>
      </c>
      <c r="BK61" s="249">
        <v>70</v>
      </c>
      <c r="BL61" s="250">
        <v>562</v>
      </c>
      <c r="BM61" s="146"/>
      <c r="BN61" s="146">
        <v>0.1</v>
      </c>
      <c r="BO61" s="58">
        <v>0.2</v>
      </c>
      <c r="BP61" s="203">
        <v>1.7</v>
      </c>
    </row>
    <row r="62" spans="1:68" s="11" customFormat="1" ht="59.25" customHeight="1" thickBot="1" x14ac:dyDescent="0.3">
      <c r="A62" s="335"/>
      <c r="B62" s="346"/>
      <c r="C62" s="138" t="s">
        <v>218</v>
      </c>
      <c r="D62" s="95" t="s">
        <v>219</v>
      </c>
      <c r="E62" s="100" t="s">
        <v>15</v>
      </c>
      <c r="F62" s="108" t="s">
        <v>240</v>
      </c>
      <c r="G62" s="121"/>
      <c r="H62" s="121"/>
      <c r="I62" s="121"/>
      <c r="J62" s="121"/>
      <c r="K62" s="118" t="s">
        <v>18</v>
      </c>
      <c r="L62" s="251">
        <v>73.214285714285708</v>
      </c>
      <c r="M62" s="251">
        <v>0</v>
      </c>
      <c r="N62" s="251">
        <v>56.25</v>
      </c>
      <c r="O62" s="251">
        <v>86.79245283018868</v>
      </c>
      <c r="P62" s="251">
        <v>100</v>
      </c>
      <c r="Q62" s="251">
        <v>96</v>
      </c>
      <c r="R62" s="251">
        <v>90</v>
      </c>
      <c r="S62" s="251">
        <v>80</v>
      </c>
      <c r="T62" s="251">
        <v>0</v>
      </c>
      <c r="U62" s="251">
        <v>0</v>
      </c>
      <c r="V62" s="251">
        <v>0</v>
      </c>
      <c r="W62" s="251">
        <v>0</v>
      </c>
      <c r="X62" s="251">
        <v>80</v>
      </c>
      <c r="Y62" s="251">
        <v>0</v>
      </c>
      <c r="Z62" s="251">
        <v>0</v>
      </c>
      <c r="AA62" s="251">
        <v>0</v>
      </c>
      <c r="AB62" s="251">
        <v>97.368421052631575</v>
      </c>
      <c r="AC62" s="251">
        <v>97.142857142857139</v>
      </c>
      <c r="AD62" s="251">
        <v>100</v>
      </c>
      <c r="AE62" s="251">
        <v>0</v>
      </c>
      <c r="AF62" s="251">
        <v>0</v>
      </c>
      <c r="AG62" s="251">
        <v>100</v>
      </c>
      <c r="AH62" s="251">
        <v>0</v>
      </c>
      <c r="AI62" s="251">
        <v>0</v>
      </c>
      <c r="AJ62" s="251">
        <v>100</v>
      </c>
      <c r="AK62" s="251">
        <v>0</v>
      </c>
      <c r="AL62" s="251">
        <v>58.928571428571431</v>
      </c>
      <c r="AM62" s="251">
        <v>100</v>
      </c>
      <c r="AN62" s="251">
        <v>85</v>
      </c>
      <c r="AO62" s="251">
        <v>56.60377358490566</v>
      </c>
      <c r="AP62" s="251">
        <v>0</v>
      </c>
      <c r="AQ62" s="251">
        <v>85</v>
      </c>
      <c r="AR62" s="251">
        <v>0</v>
      </c>
      <c r="AS62" s="251">
        <v>0</v>
      </c>
      <c r="AT62" s="251">
        <v>0</v>
      </c>
      <c r="AU62" s="251">
        <v>100</v>
      </c>
      <c r="AV62" s="251">
        <v>0</v>
      </c>
      <c r="AW62" s="251">
        <v>0</v>
      </c>
      <c r="AX62" s="251">
        <v>0</v>
      </c>
      <c r="AY62" s="251">
        <v>0</v>
      </c>
      <c r="AZ62" s="251">
        <v>0</v>
      </c>
      <c r="BA62" s="251">
        <v>0</v>
      </c>
      <c r="BB62" s="251">
        <v>0</v>
      </c>
      <c r="BC62" s="251">
        <v>89.473684210526315</v>
      </c>
      <c r="BD62" s="251">
        <v>72.222222222222229</v>
      </c>
      <c r="BE62" s="251">
        <v>0</v>
      </c>
      <c r="BF62" s="251">
        <v>100</v>
      </c>
      <c r="BG62" s="251">
        <v>0</v>
      </c>
      <c r="BH62" s="251">
        <v>80</v>
      </c>
      <c r="BI62" s="251">
        <v>100</v>
      </c>
      <c r="BJ62" s="251">
        <v>0</v>
      </c>
      <c r="BK62" s="251">
        <v>0</v>
      </c>
      <c r="BL62" s="245"/>
      <c r="BM62" s="146"/>
      <c r="BN62" s="146"/>
      <c r="BO62" s="58">
        <v>86.1</v>
      </c>
      <c r="BP62" s="208">
        <v>86.956521739130437</v>
      </c>
    </row>
    <row r="63" spans="1:68" s="11" customFormat="1" ht="48.75" customHeight="1" thickBot="1" x14ac:dyDescent="0.3">
      <c r="A63" s="335"/>
      <c r="B63" s="346"/>
      <c r="C63" s="139" t="s">
        <v>52</v>
      </c>
      <c r="D63" s="112" t="s">
        <v>147</v>
      </c>
      <c r="E63" s="103" t="s">
        <v>15</v>
      </c>
      <c r="F63" s="108" t="s">
        <v>240</v>
      </c>
      <c r="G63" s="121"/>
      <c r="H63" s="109" t="s">
        <v>16</v>
      </c>
      <c r="I63" s="109" t="s">
        <v>16</v>
      </c>
      <c r="J63" s="101"/>
      <c r="K63" s="118" t="s">
        <v>127</v>
      </c>
      <c r="L63" s="246">
        <v>68.160714285714292</v>
      </c>
      <c r="M63" s="246">
        <v>62.344827586206897</v>
      </c>
      <c r="N63" s="246">
        <v>74.0625</v>
      </c>
      <c r="O63" s="246">
        <v>74.019230769230774</v>
      </c>
      <c r="P63" s="246">
        <v>70.400000000000006</v>
      </c>
      <c r="Q63" s="246">
        <v>73.12</v>
      </c>
      <c r="R63" s="246">
        <v>75.36</v>
      </c>
      <c r="S63" s="246">
        <v>72.3</v>
      </c>
      <c r="T63" s="246">
        <v>69.625</v>
      </c>
      <c r="U63" s="246">
        <v>68.181818181818187</v>
      </c>
      <c r="V63" s="246">
        <v>73.888888888888886</v>
      </c>
      <c r="W63" s="246">
        <v>61.875</v>
      </c>
      <c r="X63" s="246">
        <v>71.52</v>
      </c>
      <c r="Y63" s="246">
        <v>61.689655172413794</v>
      </c>
      <c r="Z63" s="246">
        <v>66.925925925925924</v>
      </c>
      <c r="AA63" s="246">
        <v>64.875</v>
      </c>
      <c r="AB63" s="246">
        <v>80.328947368421055</v>
      </c>
      <c r="AC63" s="246">
        <v>77.785714285714292</v>
      </c>
      <c r="AD63" s="246">
        <v>74.82352941176471</v>
      </c>
      <c r="AE63" s="246">
        <v>67.5625</v>
      </c>
      <c r="AF63" s="246">
        <v>0</v>
      </c>
      <c r="AG63" s="246">
        <v>71.459999999999994</v>
      </c>
      <c r="AH63" s="246">
        <v>74.56</v>
      </c>
      <c r="AI63" s="246">
        <v>61.545454545454547</v>
      </c>
      <c r="AJ63" s="246">
        <v>82.260869565217391</v>
      </c>
      <c r="AK63" s="246">
        <v>62.166666666666664</v>
      </c>
      <c r="AL63" s="246">
        <v>73.125</v>
      </c>
      <c r="AM63" s="246">
        <v>79.39473684210526</v>
      </c>
      <c r="AN63" s="246">
        <v>68.599999999999994</v>
      </c>
      <c r="AO63" s="246">
        <v>75.943396226415089</v>
      </c>
      <c r="AP63" s="246">
        <v>58.233333333333334</v>
      </c>
      <c r="AQ63" s="246">
        <v>73.974999999999994</v>
      </c>
      <c r="AR63" s="246">
        <v>72.56</v>
      </c>
      <c r="AS63" s="246">
        <v>67.333333333333329</v>
      </c>
      <c r="AT63" s="246">
        <v>63.157894736842103</v>
      </c>
      <c r="AU63" s="246">
        <v>75.022222222222226</v>
      </c>
      <c r="AV63" s="246">
        <v>0</v>
      </c>
      <c r="AW63" s="246">
        <v>64.84615384615384</v>
      </c>
      <c r="AX63" s="246">
        <v>63</v>
      </c>
      <c r="AY63" s="246">
        <v>64.25</v>
      </c>
      <c r="AZ63" s="246">
        <v>72.631578947368425</v>
      </c>
      <c r="BA63" s="246">
        <v>68.565217391304344</v>
      </c>
      <c r="BB63" s="246">
        <v>60</v>
      </c>
      <c r="BC63" s="246">
        <v>61.842105263157897</v>
      </c>
      <c r="BD63" s="246">
        <v>69.666666666666671</v>
      </c>
      <c r="BE63" s="246">
        <v>69.714285714285708</v>
      </c>
      <c r="BF63" s="246">
        <v>72.186046511627907</v>
      </c>
      <c r="BG63" s="246">
        <v>71.416666666666671</v>
      </c>
      <c r="BH63" s="246">
        <v>69.716981132075475</v>
      </c>
      <c r="BI63" s="246">
        <v>80.180000000000007</v>
      </c>
      <c r="BJ63" s="246">
        <v>54</v>
      </c>
      <c r="BK63" s="246">
        <v>45.875</v>
      </c>
      <c r="BL63" s="245"/>
      <c r="BM63" s="146"/>
      <c r="BN63" s="146">
        <v>70.400000000000006</v>
      </c>
      <c r="BO63" s="59">
        <v>72.8</v>
      </c>
      <c r="BP63" s="207">
        <v>71.400000000000006</v>
      </c>
    </row>
    <row r="64" spans="1:68" s="33" customFormat="1" ht="53.25" customHeight="1" thickBot="1" x14ac:dyDescent="0.3">
      <c r="A64" s="335"/>
      <c r="B64" s="346"/>
      <c r="C64" s="139" t="s">
        <v>169</v>
      </c>
      <c r="D64" s="129" t="s">
        <v>148</v>
      </c>
      <c r="E64" s="52" t="s">
        <v>15</v>
      </c>
      <c r="F64" s="108" t="s">
        <v>240</v>
      </c>
      <c r="G64" s="51"/>
      <c r="H64" s="51" t="s">
        <v>151</v>
      </c>
      <c r="I64" s="51" t="s">
        <v>151</v>
      </c>
      <c r="J64" s="118"/>
      <c r="K64" s="51" t="s">
        <v>127</v>
      </c>
      <c r="L64" s="246">
        <v>26.035714285714285</v>
      </c>
      <c r="M64" s="246">
        <v>31.7</v>
      </c>
      <c r="N64" s="246">
        <v>30.3</v>
      </c>
      <c r="O64" s="246">
        <v>43.903846153846153</v>
      </c>
      <c r="P64" s="246">
        <v>43.72</v>
      </c>
      <c r="Q64" s="246">
        <v>49.76</v>
      </c>
      <c r="R64" s="246">
        <v>47.3</v>
      </c>
      <c r="S64" s="246">
        <v>31.4</v>
      </c>
      <c r="T64" s="246">
        <v>35.5</v>
      </c>
      <c r="U64" s="246">
        <v>40.545454545454547</v>
      </c>
      <c r="V64" s="246">
        <v>26.222222222222221</v>
      </c>
      <c r="W64" s="246">
        <v>36.4375</v>
      </c>
      <c r="X64" s="246">
        <v>38.159999999999997</v>
      </c>
      <c r="Y64" s="246">
        <v>29.172413793103448</v>
      </c>
      <c r="Z64" s="246">
        <v>34.037037037037038</v>
      </c>
      <c r="AA64" s="246">
        <v>31.333333333333332</v>
      </c>
      <c r="AB64" s="246">
        <v>51.421052631578945</v>
      </c>
      <c r="AC64" s="246">
        <v>47.014285714285712</v>
      </c>
      <c r="AD64" s="246">
        <v>42.735294117647058</v>
      </c>
      <c r="AE64" s="246">
        <v>30.5</v>
      </c>
      <c r="AF64" s="252">
        <v>0</v>
      </c>
      <c r="AG64" s="246">
        <v>41.86</v>
      </c>
      <c r="AH64" s="246">
        <v>41.24</v>
      </c>
      <c r="AI64" s="246">
        <v>19.272727272727273</v>
      </c>
      <c r="AJ64" s="246">
        <v>44.347826086956523</v>
      </c>
      <c r="AK64" s="246">
        <v>26.5</v>
      </c>
      <c r="AL64" s="246">
        <v>29.642857142857142</v>
      </c>
      <c r="AM64" s="246">
        <v>63.684210526315788</v>
      </c>
      <c r="AN64" s="246">
        <v>47.975000000000001</v>
      </c>
      <c r="AO64" s="246">
        <v>34.433962264150942</v>
      </c>
      <c r="AP64" s="246">
        <v>27.2</v>
      </c>
      <c r="AQ64" s="246">
        <v>44.05</v>
      </c>
      <c r="AR64" s="246">
        <v>43.88</v>
      </c>
      <c r="AS64" s="246">
        <v>37.277777777777779</v>
      </c>
      <c r="AT64" s="246">
        <v>40.526315789473685</v>
      </c>
      <c r="AU64" s="246">
        <v>32.555555555555557</v>
      </c>
      <c r="AV64" s="246">
        <v>0</v>
      </c>
      <c r="AW64" s="246">
        <v>36.192307692307693</v>
      </c>
      <c r="AX64" s="246">
        <v>33.04</v>
      </c>
      <c r="AY64" s="246">
        <v>24.75</v>
      </c>
      <c r="AZ64" s="246">
        <v>37.526315789473685</v>
      </c>
      <c r="BA64" s="246">
        <v>38.913043478260867</v>
      </c>
      <c r="BB64" s="246">
        <v>22.458333333333332</v>
      </c>
      <c r="BC64" s="246">
        <v>36.315789473684212</v>
      </c>
      <c r="BD64" s="246">
        <v>38.166666666666664</v>
      </c>
      <c r="BE64" s="246">
        <v>37.964285714285715</v>
      </c>
      <c r="BF64" s="246">
        <v>43.372093023255815</v>
      </c>
      <c r="BG64" s="246">
        <v>36.333333333333336</v>
      </c>
      <c r="BH64" s="246">
        <v>44.320754716981135</v>
      </c>
      <c r="BI64" s="246">
        <v>61.78</v>
      </c>
      <c r="BJ64" s="246">
        <v>10.705882352941176</v>
      </c>
      <c r="BK64" s="246">
        <v>7.5</v>
      </c>
      <c r="BL64" s="253"/>
      <c r="BM64" s="148"/>
      <c r="BN64" s="148">
        <v>49.6</v>
      </c>
      <c r="BO64" s="60">
        <v>49.1</v>
      </c>
      <c r="BP64" s="207">
        <v>39.532555282555279</v>
      </c>
    </row>
    <row r="65" spans="1:68" s="11" customFormat="1" ht="46.5" customHeight="1" thickBot="1" x14ac:dyDescent="0.3">
      <c r="A65" s="335"/>
      <c r="B65" s="346"/>
      <c r="C65" s="138" t="s">
        <v>197</v>
      </c>
      <c r="D65" s="95" t="s">
        <v>198</v>
      </c>
      <c r="E65" s="103" t="s">
        <v>15</v>
      </c>
      <c r="F65" s="108" t="s">
        <v>240</v>
      </c>
      <c r="G65" s="109"/>
      <c r="H65" s="109" t="s">
        <v>151</v>
      </c>
      <c r="I65" s="109" t="s">
        <v>151</v>
      </c>
      <c r="J65" s="101"/>
      <c r="K65" s="115" t="s">
        <v>18</v>
      </c>
      <c r="L65" s="246">
        <v>35.714285714285715</v>
      </c>
      <c r="M65" s="246">
        <v>3.4482758620689653</v>
      </c>
      <c r="N65" s="246">
        <v>37.5</v>
      </c>
      <c r="O65" s="246">
        <v>20.754716981132077</v>
      </c>
      <c r="P65" s="246">
        <v>8</v>
      </c>
      <c r="Q65" s="246">
        <v>4</v>
      </c>
      <c r="R65" s="246">
        <v>12</v>
      </c>
      <c r="S65" s="246">
        <v>36.666666666666664</v>
      </c>
      <c r="T65" s="246">
        <v>0</v>
      </c>
      <c r="U65" s="246">
        <v>18.181818181818183</v>
      </c>
      <c r="V65" s="246">
        <v>22.222222222222221</v>
      </c>
      <c r="W65" s="246">
        <v>6.25</v>
      </c>
      <c r="X65" s="246">
        <v>20</v>
      </c>
      <c r="Y65" s="246">
        <v>24.137931034482758</v>
      </c>
      <c r="Z65" s="246">
        <v>14.814814814814815</v>
      </c>
      <c r="AA65" s="246">
        <v>4.166666666666667</v>
      </c>
      <c r="AB65" s="246">
        <v>23.684210526315791</v>
      </c>
      <c r="AC65" s="246">
        <v>24.285714285714285</v>
      </c>
      <c r="AD65" s="246">
        <v>14.705882352941176</v>
      </c>
      <c r="AE65" s="145">
        <v>0</v>
      </c>
      <c r="AF65" s="246">
        <v>31.25</v>
      </c>
      <c r="AG65" s="246">
        <v>7.8431372549019605</v>
      </c>
      <c r="AH65" s="246">
        <v>20</v>
      </c>
      <c r="AI65" s="246">
        <v>27.272727272727273</v>
      </c>
      <c r="AJ65" s="246">
        <v>28.260869565217391</v>
      </c>
      <c r="AK65" s="246">
        <v>22.222222222222221</v>
      </c>
      <c r="AL65" s="246">
        <v>37.5</v>
      </c>
      <c r="AM65" s="246">
        <v>14.473684210526315</v>
      </c>
      <c r="AN65" s="246">
        <v>5</v>
      </c>
      <c r="AO65" s="246">
        <v>33.962264150943398</v>
      </c>
      <c r="AP65" s="246">
        <v>23.333333333333332</v>
      </c>
      <c r="AQ65" s="246">
        <v>12.5</v>
      </c>
      <c r="AR65" s="246">
        <v>4</v>
      </c>
      <c r="AS65" s="246">
        <v>11.111111111111111</v>
      </c>
      <c r="AT65" s="246">
        <v>5.2631578947368425</v>
      </c>
      <c r="AU65" s="246">
        <v>33.333333333333336</v>
      </c>
      <c r="AV65" s="246">
        <v>0</v>
      </c>
      <c r="AW65" s="246">
        <v>23.076923076923077</v>
      </c>
      <c r="AX65" s="246">
        <v>24</v>
      </c>
      <c r="AY65" s="246">
        <v>35</v>
      </c>
      <c r="AZ65" s="246">
        <v>15.789473684210526</v>
      </c>
      <c r="BA65" s="246">
        <v>13.043478260869565</v>
      </c>
      <c r="BB65" s="246">
        <v>37.5</v>
      </c>
      <c r="BC65" s="246">
        <v>10.526315789473685</v>
      </c>
      <c r="BD65" s="246">
        <v>27.777777777777779</v>
      </c>
      <c r="BE65" s="246">
        <v>14.285714285714286</v>
      </c>
      <c r="BF65" s="246">
        <v>9.3023255813953494</v>
      </c>
      <c r="BG65" s="246">
        <v>25</v>
      </c>
      <c r="BH65" s="246">
        <v>18.867924528301888</v>
      </c>
      <c r="BI65" s="246">
        <v>4</v>
      </c>
      <c r="BJ65" s="246">
        <v>64.705882352941174</v>
      </c>
      <c r="BK65" s="246">
        <v>36.363636363636367</v>
      </c>
      <c r="BL65" s="245"/>
      <c r="BM65" s="146"/>
      <c r="BN65" s="146">
        <v>11.5</v>
      </c>
      <c r="BO65" s="57">
        <v>18</v>
      </c>
      <c r="BP65" s="207">
        <v>20.5</v>
      </c>
    </row>
    <row r="66" spans="1:68" s="11" customFormat="1" ht="66" customHeight="1" thickBot="1" x14ac:dyDescent="0.3">
      <c r="A66" s="335"/>
      <c r="B66" s="346"/>
      <c r="C66" s="138" t="s">
        <v>231</v>
      </c>
      <c r="D66" s="95" t="s">
        <v>149</v>
      </c>
      <c r="E66" s="103" t="s">
        <v>15</v>
      </c>
      <c r="F66" s="108" t="s">
        <v>240</v>
      </c>
      <c r="G66" s="109"/>
      <c r="H66" s="109" t="s">
        <v>151</v>
      </c>
      <c r="I66" s="109" t="s">
        <v>151</v>
      </c>
      <c r="J66" s="101"/>
      <c r="K66" s="115" t="s">
        <v>150</v>
      </c>
      <c r="L66" s="246">
        <v>4.2</v>
      </c>
      <c r="M66" s="246">
        <v>3</v>
      </c>
      <c r="N66" s="246">
        <v>4.4444444444444446</v>
      </c>
      <c r="O66" s="246">
        <v>4.3636363636363633</v>
      </c>
      <c r="P66" s="246">
        <v>4</v>
      </c>
      <c r="Q66" s="246">
        <v>4</v>
      </c>
      <c r="R66" s="246">
        <v>4.666666666666667</v>
      </c>
      <c r="S66" s="246">
        <v>4.3636363636363633</v>
      </c>
      <c r="T66" s="246">
        <v>0</v>
      </c>
      <c r="U66" s="246">
        <v>3.5</v>
      </c>
      <c r="V66" s="246">
        <v>3.5</v>
      </c>
      <c r="W66" s="246">
        <v>3</v>
      </c>
      <c r="X66" s="246">
        <v>4.4000000000000004</v>
      </c>
      <c r="Y66" s="246">
        <v>3.5714285714285716</v>
      </c>
      <c r="Z66" s="246">
        <v>4</v>
      </c>
      <c r="AA66" s="246">
        <v>3</v>
      </c>
      <c r="AB66" s="246">
        <v>4.7777777777777777</v>
      </c>
      <c r="AC66" s="246">
        <v>4.6470588235294121</v>
      </c>
      <c r="AD66" s="246">
        <v>4.5999999999999996</v>
      </c>
      <c r="AE66" s="246">
        <v>3.6</v>
      </c>
      <c r="AF66" s="246">
        <v>0</v>
      </c>
      <c r="AG66" s="246">
        <v>4</v>
      </c>
      <c r="AH66" s="246">
        <v>4</v>
      </c>
      <c r="AI66" s="246">
        <v>3.6666666666666665</v>
      </c>
      <c r="AJ66" s="246">
        <v>4.384615384615385</v>
      </c>
      <c r="AK66" s="246">
        <v>3.25</v>
      </c>
      <c r="AL66" s="246">
        <v>4.1428571428571432</v>
      </c>
      <c r="AM66" s="246">
        <v>4.6363636363636367</v>
      </c>
      <c r="AN66" s="246">
        <v>4</v>
      </c>
      <c r="AO66" s="246">
        <v>4.6111111111111107</v>
      </c>
      <c r="AP66" s="246">
        <v>3.5714285714285716</v>
      </c>
      <c r="AQ66" s="246">
        <v>4</v>
      </c>
      <c r="AR66" s="246">
        <v>4</v>
      </c>
      <c r="AS66" s="246">
        <v>3.5</v>
      </c>
      <c r="AT66" s="246">
        <v>3</v>
      </c>
      <c r="AU66" s="246">
        <v>4.2666666666666666</v>
      </c>
      <c r="AV66" s="246">
        <v>0</v>
      </c>
      <c r="AW66" s="246">
        <v>4.5</v>
      </c>
      <c r="AX66" s="246">
        <v>4</v>
      </c>
      <c r="AY66" s="246">
        <v>3.8571428571428572</v>
      </c>
      <c r="AZ66" s="246">
        <v>4</v>
      </c>
      <c r="BA66" s="246">
        <v>4</v>
      </c>
      <c r="BB66" s="246">
        <v>3.3333333333333335</v>
      </c>
      <c r="BC66" s="246">
        <v>4.5</v>
      </c>
      <c r="BD66" s="246">
        <v>4.2</v>
      </c>
      <c r="BE66" s="246">
        <v>4.75</v>
      </c>
      <c r="BF66" s="246">
        <v>4</v>
      </c>
      <c r="BG66" s="246">
        <v>4.333333333333333</v>
      </c>
      <c r="BH66" s="246">
        <v>3.9</v>
      </c>
      <c r="BI66" s="246">
        <v>4.5</v>
      </c>
      <c r="BJ66" s="246">
        <v>3.3636363636363638</v>
      </c>
      <c r="BK66" s="246">
        <v>3</v>
      </c>
      <c r="BL66" s="245"/>
      <c r="BM66" s="146"/>
      <c r="BN66" s="146">
        <v>4.0999999999999996</v>
      </c>
      <c r="BO66" s="57">
        <v>4.2</v>
      </c>
      <c r="BP66" s="209">
        <v>3.7</v>
      </c>
    </row>
    <row r="67" spans="1:68" s="11" customFormat="1" ht="48.75" customHeight="1" thickBot="1" x14ac:dyDescent="0.3">
      <c r="A67" s="335"/>
      <c r="B67" s="346"/>
      <c r="C67" s="138" t="s">
        <v>156</v>
      </c>
      <c r="D67" s="116" t="s">
        <v>157</v>
      </c>
      <c r="E67" s="108" t="s">
        <v>15</v>
      </c>
      <c r="F67" s="108" t="s">
        <v>240</v>
      </c>
      <c r="G67" s="115"/>
      <c r="H67" s="115"/>
      <c r="I67" s="115"/>
      <c r="J67" s="113"/>
      <c r="K67" s="51" t="s">
        <v>153</v>
      </c>
      <c r="L67" s="51">
        <v>57.1</v>
      </c>
      <c r="M67" s="51">
        <v>0</v>
      </c>
      <c r="N67" s="51">
        <v>56.3</v>
      </c>
      <c r="O67" s="51">
        <v>57.9</v>
      </c>
      <c r="P67" s="51">
        <v>65.3</v>
      </c>
      <c r="Q67" s="148">
        <v>50.7</v>
      </c>
      <c r="R67" s="148">
        <v>70</v>
      </c>
      <c r="S67" s="148">
        <v>80</v>
      </c>
      <c r="T67" s="148">
        <v>0</v>
      </c>
      <c r="U67" s="148">
        <v>0</v>
      </c>
      <c r="V67" s="148">
        <v>0</v>
      </c>
      <c r="W67" s="148">
        <v>0</v>
      </c>
      <c r="X67" s="148">
        <v>82</v>
      </c>
      <c r="Y67" s="148">
        <v>0</v>
      </c>
      <c r="Z67" s="148">
        <v>0</v>
      </c>
      <c r="AA67" s="148">
        <v>0</v>
      </c>
      <c r="AB67" s="148">
        <v>82.9</v>
      </c>
      <c r="AC67" s="148">
        <v>61</v>
      </c>
      <c r="AD67" s="148">
        <v>44.1</v>
      </c>
      <c r="AE67" s="148">
        <v>0</v>
      </c>
      <c r="AF67" s="148">
        <v>0</v>
      </c>
      <c r="AG67" s="148">
        <v>70.400000000000006</v>
      </c>
      <c r="AH67" s="148">
        <v>0</v>
      </c>
      <c r="AI67" s="148">
        <v>0</v>
      </c>
      <c r="AJ67" s="148">
        <v>69.599999999999994</v>
      </c>
      <c r="AK67" s="148">
        <v>0</v>
      </c>
      <c r="AL67" s="148">
        <v>53.6</v>
      </c>
      <c r="AM67" s="148">
        <v>75.7</v>
      </c>
      <c r="AN67" s="148">
        <v>70.900000000000006</v>
      </c>
      <c r="AO67" s="148">
        <v>34</v>
      </c>
      <c r="AP67" s="148">
        <v>0</v>
      </c>
      <c r="AQ67" s="148">
        <v>55.5</v>
      </c>
      <c r="AR67" s="148">
        <v>0</v>
      </c>
      <c r="AS67" s="148">
        <v>0</v>
      </c>
      <c r="AT67" s="148">
        <v>0</v>
      </c>
      <c r="AU67" s="148">
        <v>71.099999999999994</v>
      </c>
      <c r="AV67" s="148">
        <v>0</v>
      </c>
      <c r="AW67" s="148">
        <v>0</v>
      </c>
      <c r="AX67" s="148">
        <v>0</v>
      </c>
      <c r="AY67" s="148">
        <v>0</v>
      </c>
      <c r="AZ67" s="148">
        <v>0</v>
      </c>
      <c r="BA67" s="148">
        <v>0</v>
      </c>
      <c r="BB67" s="148">
        <v>0</v>
      </c>
      <c r="BC67" s="148">
        <v>54.4</v>
      </c>
      <c r="BD67" s="148">
        <v>52.8</v>
      </c>
      <c r="BE67" s="148">
        <v>0</v>
      </c>
      <c r="BF67" s="148">
        <v>69.8</v>
      </c>
      <c r="BG67" s="148">
        <v>0</v>
      </c>
      <c r="BH67" s="148">
        <v>64.400000000000006</v>
      </c>
      <c r="BI67" s="148">
        <v>71.900000000000006</v>
      </c>
      <c r="BJ67" s="148">
        <v>0</v>
      </c>
      <c r="BK67" s="148">
        <v>0</v>
      </c>
      <c r="BL67" s="245"/>
      <c r="BM67" s="146"/>
      <c r="BN67" s="146"/>
      <c r="BO67" s="59">
        <v>61.9</v>
      </c>
      <c r="BP67" s="184">
        <v>63.4</v>
      </c>
    </row>
    <row r="68" spans="1:68" s="11" customFormat="1" ht="26.25" customHeight="1" x14ac:dyDescent="0.25">
      <c r="A68" s="335"/>
      <c r="B68" s="346"/>
      <c r="C68" s="283" t="s">
        <v>232</v>
      </c>
      <c r="D68" s="285" t="s">
        <v>220</v>
      </c>
      <c r="E68" s="287" t="s">
        <v>73</v>
      </c>
      <c r="F68" s="289" t="s">
        <v>240</v>
      </c>
      <c r="G68" s="290"/>
      <c r="H68" s="290"/>
      <c r="I68" s="290"/>
      <c r="J68" s="300" t="s">
        <v>302</v>
      </c>
      <c r="K68" s="92" t="s">
        <v>216</v>
      </c>
      <c r="L68" s="93">
        <f>IF(L69=0,0,IF(L69&lt;20,1,IF(L69&gt;40.1,3,2)))</f>
        <v>1</v>
      </c>
      <c r="M68" s="93">
        <f t="shared" ref="M68:BK68" si="27">IF(M69=0,0,IF(M69&lt;20,1,IF(M69&gt;40.1,3,2)))</f>
        <v>0</v>
      </c>
      <c r="N68" s="93">
        <f t="shared" si="27"/>
        <v>1</v>
      </c>
      <c r="O68" s="93">
        <f t="shared" si="27"/>
        <v>2</v>
      </c>
      <c r="P68" s="93">
        <f t="shared" si="27"/>
        <v>1</v>
      </c>
      <c r="Q68" s="93">
        <f t="shared" si="27"/>
        <v>1</v>
      </c>
      <c r="R68" s="93">
        <f t="shared" si="27"/>
        <v>1</v>
      </c>
      <c r="S68" s="93">
        <f t="shared" si="27"/>
        <v>2</v>
      </c>
      <c r="T68" s="93">
        <f t="shared" si="27"/>
        <v>0</v>
      </c>
      <c r="U68" s="93">
        <f t="shared" si="27"/>
        <v>0</v>
      </c>
      <c r="V68" s="93">
        <f t="shared" si="27"/>
        <v>0</v>
      </c>
      <c r="W68" s="93">
        <f t="shared" si="27"/>
        <v>0</v>
      </c>
      <c r="X68" s="93">
        <f t="shared" si="27"/>
        <v>2</v>
      </c>
      <c r="Y68" s="93">
        <f t="shared" si="27"/>
        <v>0</v>
      </c>
      <c r="Z68" s="93">
        <f t="shared" si="27"/>
        <v>0</v>
      </c>
      <c r="AA68" s="93">
        <f t="shared" si="27"/>
        <v>0</v>
      </c>
      <c r="AB68" s="93">
        <f t="shared" si="27"/>
        <v>2</v>
      </c>
      <c r="AC68" s="93">
        <f t="shared" si="27"/>
        <v>2</v>
      </c>
      <c r="AD68" s="93">
        <f t="shared" si="27"/>
        <v>3</v>
      </c>
      <c r="AE68" s="93">
        <f t="shared" si="27"/>
        <v>0</v>
      </c>
      <c r="AF68" s="93">
        <f t="shared" si="27"/>
        <v>0</v>
      </c>
      <c r="AG68" s="93">
        <f t="shared" si="27"/>
        <v>1</v>
      </c>
      <c r="AH68" s="93">
        <f t="shared" si="27"/>
        <v>0</v>
      </c>
      <c r="AI68" s="93">
        <f t="shared" si="27"/>
        <v>0</v>
      </c>
      <c r="AJ68" s="93">
        <f t="shared" si="27"/>
        <v>3</v>
      </c>
      <c r="AK68" s="93">
        <f t="shared" si="27"/>
        <v>0</v>
      </c>
      <c r="AL68" s="93">
        <f t="shared" si="27"/>
        <v>1</v>
      </c>
      <c r="AM68" s="93">
        <f t="shared" si="27"/>
        <v>3</v>
      </c>
      <c r="AN68" s="93">
        <f t="shared" si="27"/>
        <v>1</v>
      </c>
      <c r="AO68" s="93">
        <f t="shared" si="27"/>
        <v>1</v>
      </c>
      <c r="AP68" s="93">
        <f t="shared" si="27"/>
        <v>0</v>
      </c>
      <c r="AQ68" s="93">
        <f t="shared" si="27"/>
        <v>0</v>
      </c>
      <c r="AR68" s="93">
        <f t="shared" si="27"/>
        <v>0</v>
      </c>
      <c r="AS68" s="93">
        <f t="shared" si="27"/>
        <v>0</v>
      </c>
      <c r="AT68" s="93">
        <f t="shared" si="27"/>
        <v>0</v>
      </c>
      <c r="AU68" s="93">
        <f t="shared" si="27"/>
        <v>3</v>
      </c>
      <c r="AV68" s="93">
        <f t="shared" si="27"/>
        <v>0</v>
      </c>
      <c r="AW68" s="93">
        <f t="shared" si="27"/>
        <v>0</v>
      </c>
      <c r="AX68" s="93">
        <f t="shared" si="27"/>
        <v>0</v>
      </c>
      <c r="AY68" s="93">
        <f t="shared" si="27"/>
        <v>0</v>
      </c>
      <c r="AZ68" s="93">
        <f t="shared" si="27"/>
        <v>0</v>
      </c>
      <c r="BA68" s="93">
        <f t="shared" si="27"/>
        <v>0</v>
      </c>
      <c r="BB68" s="93">
        <f t="shared" si="27"/>
        <v>0</v>
      </c>
      <c r="BC68" s="93">
        <f t="shared" si="27"/>
        <v>0</v>
      </c>
      <c r="BD68" s="93">
        <f t="shared" si="27"/>
        <v>0</v>
      </c>
      <c r="BE68" s="93">
        <f t="shared" si="27"/>
        <v>0</v>
      </c>
      <c r="BF68" s="93">
        <f t="shared" si="27"/>
        <v>1</v>
      </c>
      <c r="BG68" s="93">
        <f t="shared" si="27"/>
        <v>0</v>
      </c>
      <c r="BH68" s="93">
        <f t="shared" si="27"/>
        <v>1</v>
      </c>
      <c r="BI68" s="93">
        <f t="shared" si="27"/>
        <v>2</v>
      </c>
      <c r="BJ68" s="93">
        <f t="shared" si="27"/>
        <v>0</v>
      </c>
      <c r="BK68" s="93">
        <f t="shared" si="27"/>
        <v>0</v>
      </c>
      <c r="BL68" s="245"/>
      <c r="BM68" s="146"/>
      <c r="BN68" s="146"/>
      <c r="BO68" s="59"/>
      <c r="BP68" s="184"/>
    </row>
    <row r="69" spans="1:68" s="11" customFormat="1" ht="42.75" customHeight="1" thickBot="1" x14ac:dyDescent="0.3">
      <c r="A69" s="335"/>
      <c r="B69" s="346"/>
      <c r="C69" s="284"/>
      <c r="D69" s="286"/>
      <c r="E69" s="288"/>
      <c r="F69" s="289"/>
      <c r="G69" s="291"/>
      <c r="H69" s="291"/>
      <c r="I69" s="291"/>
      <c r="J69" s="301"/>
      <c r="K69" s="51" t="s">
        <v>18</v>
      </c>
      <c r="L69" s="246">
        <v>12.5</v>
      </c>
      <c r="M69" s="246">
        <v>0</v>
      </c>
      <c r="N69" s="246">
        <v>4.166666666666667</v>
      </c>
      <c r="O69" s="246">
        <v>30.188679245283019</v>
      </c>
      <c r="P69" s="246">
        <v>12</v>
      </c>
      <c r="Q69" s="246">
        <v>8</v>
      </c>
      <c r="R69" s="246">
        <v>8</v>
      </c>
      <c r="S69" s="246">
        <v>26.666666666666668</v>
      </c>
      <c r="T69" s="246">
        <v>0</v>
      </c>
      <c r="U69" s="246">
        <v>0</v>
      </c>
      <c r="V69" s="246">
        <v>0</v>
      </c>
      <c r="W69" s="246">
        <v>0</v>
      </c>
      <c r="X69" s="246">
        <v>36</v>
      </c>
      <c r="Y69" s="246">
        <v>0</v>
      </c>
      <c r="Z69" s="246">
        <v>0</v>
      </c>
      <c r="AA69" s="246">
        <v>0</v>
      </c>
      <c r="AB69" s="246">
        <v>39.473684210526315</v>
      </c>
      <c r="AC69" s="246">
        <v>28.571428571428573</v>
      </c>
      <c r="AD69" s="246">
        <v>41.176470588235297</v>
      </c>
      <c r="AE69" s="246">
        <v>0</v>
      </c>
      <c r="AF69" s="246">
        <v>0</v>
      </c>
      <c r="AG69" s="246">
        <v>11.111111111111111</v>
      </c>
      <c r="AH69" s="246">
        <v>0</v>
      </c>
      <c r="AI69" s="246">
        <v>0</v>
      </c>
      <c r="AJ69" s="246">
        <v>84.782608695652172</v>
      </c>
      <c r="AK69" s="246">
        <v>0</v>
      </c>
      <c r="AL69" s="246">
        <v>7.1428571428571432</v>
      </c>
      <c r="AM69" s="246">
        <v>48.684210526315788</v>
      </c>
      <c r="AN69" s="246">
        <v>17.5</v>
      </c>
      <c r="AO69" s="246">
        <v>7.5471698113207548</v>
      </c>
      <c r="AP69" s="246">
        <v>0</v>
      </c>
      <c r="AQ69" s="246">
        <v>0</v>
      </c>
      <c r="AR69" s="246">
        <v>0</v>
      </c>
      <c r="AS69" s="246">
        <v>0</v>
      </c>
      <c r="AT69" s="246">
        <v>0</v>
      </c>
      <c r="AU69" s="246">
        <v>44.444444444444443</v>
      </c>
      <c r="AV69" s="246">
        <v>0</v>
      </c>
      <c r="AW69" s="246">
        <v>0</v>
      </c>
      <c r="AX69" s="246">
        <v>0</v>
      </c>
      <c r="AY69" s="246">
        <v>0</v>
      </c>
      <c r="AZ69" s="246">
        <v>0</v>
      </c>
      <c r="BA69" s="246">
        <v>0</v>
      </c>
      <c r="BB69" s="246">
        <v>0</v>
      </c>
      <c r="BC69" s="246">
        <v>0</v>
      </c>
      <c r="BD69" s="246">
        <v>0</v>
      </c>
      <c r="BE69" s="246">
        <v>0</v>
      </c>
      <c r="BF69" s="246">
        <v>18.604651162790699</v>
      </c>
      <c r="BG69" s="246">
        <v>0</v>
      </c>
      <c r="BH69" s="246">
        <v>3.3333333333333335</v>
      </c>
      <c r="BI69" s="246">
        <v>26</v>
      </c>
      <c r="BJ69" s="246">
        <v>0</v>
      </c>
      <c r="BK69" s="252">
        <v>0</v>
      </c>
      <c r="BL69" s="245"/>
      <c r="BM69" s="146"/>
      <c r="BN69" s="146"/>
      <c r="BO69" s="59">
        <v>14.9</v>
      </c>
      <c r="BP69" s="207">
        <v>24.2512077294686</v>
      </c>
    </row>
    <row r="70" spans="1:68" s="11" customFormat="1" ht="61.5" customHeight="1" thickBot="1" x14ac:dyDescent="0.3">
      <c r="A70" s="335"/>
      <c r="B70" s="346"/>
      <c r="C70" s="140" t="s">
        <v>154</v>
      </c>
      <c r="D70" s="106" t="s">
        <v>199</v>
      </c>
      <c r="E70" s="107" t="s">
        <v>73</v>
      </c>
      <c r="F70" s="104" t="s">
        <v>240</v>
      </c>
      <c r="G70" s="121"/>
      <c r="H70" s="121"/>
      <c r="I70" s="121"/>
      <c r="J70" s="110"/>
      <c r="K70" s="51" t="s">
        <v>18</v>
      </c>
      <c r="L70" s="246">
        <v>14.285714285714286</v>
      </c>
      <c r="M70" s="246">
        <v>0</v>
      </c>
      <c r="N70" s="246">
        <v>0</v>
      </c>
      <c r="O70" s="246">
        <v>1.8867924528301887</v>
      </c>
      <c r="P70" s="246">
        <v>24</v>
      </c>
      <c r="Q70" s="246">
        <v>16</v>
      </c>
      <c r="R70" s="246">
        <v>2</v>
      </c>
      <c r="S70" s="246">
        <v>6.666666666666667</v>
      </c>
      <c r="T70" s="246">
        <v>0</v>
      </c>
      <c r="U70" s="246">
        <v>0</v>
      </c>
      <c r="V70" s="246">
        <v>0</v>
      </c>
      <c r="W70" s="246">
        <v>0</v>
      </c>
      <c r="X70" s="246">
        <v>4</v>
      </c>
      <c r="Y70" s="246">
        <v>0</v>
      </c>
      <c r="Z70" s="246">
        <v>0</v>
      </c>
      <c r="AA70" s="246">
        <v>0</v>
      </c>
      <c r="AB70" s="246">
        <v>0</v>
      </c>
      <c r="AC70" s="246">
        <v>0</v>
      </c>
      <c r="AD70" s="246">
        <v>0</v>
      </c>
      <c r="AE70" s="246">
        <v>0</v>
      </c>
      <c r="AF70" s="246">
        <v>0</v>
      </c>
      <c r="AG70" s="246">
        <v>14.814814814814815</v>
      </c>
      <c r="AH70" s="246">
        <v>0</v>
      </c>
      <c r="AI70" s="246">
        <v>0</v>
      </c>
      <c r="AJ70" s="246">
        <v>0</v>
      </c>
      <c r="AK70" s="246">
        <v>0</v>
      </c>
      <c r="AL70" s="246">
        <v>1.7857142857142858</v>
      </c>
      <c r="AM70" s="246">
        <v>1.3157894736842106</v>
      </c>
      <c r="AN70" s="246">
        <v>0</v>
      </c>
      <c r="AO70" s="246">
        <v>0</v>
      </c>
      <c r="AP70" s="246">
        <v>0</v>
      </c>
      <c r="AQ70" s="246">
        <v>0</v>
      </c>
      <c r="AR70" s="246">
        <v>0</v>
      </c>
      <c r="AS70" s="246">
        <v>0</v>
      </c>
      <c r="AT70" s="246">
        <v>0</v>
      </c>
      <c r="AU70" s="246">
        <v>0</v>
      </c>
      <c r="AV70" s="246">
        <v>0</v>
      </c>
      <c r="AW70" s="246">
        <v>0</v>
      </c>
      <c r="AX70" s="246">
        <v>0</v>
      </c>
      <c r="AY70" s="246">
        <v>0</v>
      </c>
      <c r="AZ70" s="246">
        <v>0</v>
      </c>
      <c r="BA70" s="246">
        <v>0</v>
      </c>
      <c r="BB70" s="246">
        <v>0</v>
      </c>
      <c r="BC70" s="246">
        <v>31.578947368421051</v>
      </c>
      <c r="BD70" s="246">
        <v>5.5555555555555554</v>
      </c>
      <c r="BE70" s="246">
        <v>0</v>
      </c>
      <c r="BF70" s="246">
        <v>4.6511627906976747</v>
      </c>
      <c r="BG70" s="246">
        <v>0</v>
      </c>
      <c r="BH70" s="246">
        <v>0</v>
      </c>
      <c r="BI70" s="246">
        <v>0</v>
      </c>
      <c r="BJ70" s="246">
        <v>0</v>
      </c>
      <c r="BK70" s="252">
        <v>0</v>
      </c>
      <c r="BL70" s="245"/>
      <c r="BM70" s="146"/>
      <c r="BN70" s="146">
        <v>4</v>
      </c>
      <c r="BO70" s="59">
        <v>1.7</v>
      </c>
      <c r="BP70" s="207">
        <v>3.6714975845410627</v>
      </c>
    </row>
    <row r="71" spans="1:68" s="11" customFormat="1" ht="40.5" customHeight="1" x14ac:dyDescent="0.25">
      <c r="A71" s="335"/>
      <c r="B71" s="346"/>
      <c r="C71" s="141" t="s">
        <v>143</v>
      </c>
      <c r="D71" s="351" t="s">
        <v>152</v>
      </c>
      <c r="E71" s="289" t="s">
        <v>15</v>
      </c>
      <c r="F71" s="298" t="s">
        <v>240</v>
      </c>
      <c r="G71" s="337"/>
      <c r="H71" s="337" t="s">
        <v>151</v>
      </c>
      <c r="I71" s="337" t="s">
        <v>151</v>
      </c>
      <c r="J71" s="306"/>
      <c r="K71" s="51"/>
      <c r="L71" s="51"/>
      <c r="M71" s="51"/>
      <c r="N71" s="51"/>
      <c r="O71" s="51"/>
      <c r="P71" s="51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245"/>
      <c r="BM71" s="146"/>
      <c r="BN71" s="146"/>
      <c r="BO71" s="59"/>
      <c r="BP71" s="184"/>
    </row>
    <row r="72" spans="1:68" s="11" customFormat="1" ht="14.25" customHeight="1" x14ac:dyDescent="0.25">
      <c r="A72" s="335"/>
      <c r="B72" s="346"/>
      <c r="C72" s="84" t="s">
        <v>144</v>
      </c>
      <c r="D72" s="352"/>
      <c r="E72" s="289"/>
      <c r="F72" s="299"/>
      <c r="G72" s="337"/>
      <c r="H72" s="337"/>
      <c r="I72" s="337"/>
      <c r="J72" s="307"/>
      <c r="K72" s="51" t="s">
        <v>146</v>
      </c>
      <c r="L72" s="246">
        <v>3.7578947368421054</v>
      </c>
      <c r="M72" s="246">
        <v>3.4565217391304346</v>
      </c>
      <c r="N72" s="246">
        <v>3.9659090909090908</v>
      </c>
      <c r="O72" s="246">
        <v>3.9411764705882355</v>
      </c>
      <c r="P72" s="246">
        <v>3.5925925925925926</v>
      </c>
      <c r="Q72" s="246">
        <v>3.9433962264150941</v>
      </c>
      <c r="R72" s="246">
        <v>3.9411764705882355</v>
      </c>
      <c r="S72" s="246">
        <v>3.7920792079207919</v>
      </c>
      <c r="T72" s="246">
        <v>3.2666666666666666</v>
      </c>
      <c r="U72" s="246">
        <v>3.4411764705882355</v>
      </c>
      <c r="V72" s="246">
        <v>3.1818181818181817</v>
      </c>
      <c r="W72" s="246">
        <v>3.24</v>
      </c>
      <c r="X72" s="246">
        <v>3.5769230769230771</v>
      </c>
      <c r="Y72" s="246">
        <v>3.109375</v>
      </c>
      <c r="Z72" s="246">
        <v>3.4571428571428573</v>
      </c>
      <c r="AA72" s="246">
        <v>3.5178571428571428</v>
      </c>
      <c r="AB72" s="246">
        <v>4.380281690140845</v>
      </c>
      <c r="AC72" s="246">
        <v>3.7969924812030076</v>
      </c>
      <c r="AD72" s="246">
        <v>3.7545454545454544</v>
      </c>
      <c r="AE72" s="246">
        <v>3.5</v>
      </c>
      <c r="AF72" s="246">
        <v>2.44</v>
      </c>
      <c r="AG72" s="246">
        <v>3.3636363636363638</v>
      </c>
      <c r="AH72" s="246">
        <v>3.4423076923076925</v>
      </c>
      <c r="AI72" s="246">
        <v>3.1730769230769229</v>
      </c>
      <c r="AJ72" s="246">
        <v>4.0740740740740744</v>
      </c>
      <c r="AK72" s="246">
        <v>2.8928571428571428</v>
      </c>
      <c r="AL72" s="246">
        <v>3.8333333333333335</v>
      </c>
      <c r="AM72" s="246">
        <v>4.6186440677966099</v>
      </c>
      <c r="AN72" s="246">
        <v>3.8518518518518516</v>
      </c>
      <c r="AO72" s="246">
        <v>3.913978494623656</v>
      </c>
      <c r="AP72" s="246">
        <v>3.4375</v>
      </c>
      <c r="AQ72" s="246">
        <v>3.6379310344827585</v>
      </c>
      <c r="AR72" s="246">
        <v>3.7619047619047619</v>
      </c>
      <c r="AS72" s="246">
        <v>3.5185185185185186</v>
      </c>
      <c r="AT72" s="246">
        <v>3</v>
      </c>
      <c r="AU72" s="246">
        <v>3.704081632653061</v>
      </c>
      <c r="AV72" s="246">
        <v>3.1960784313725492</v>
      </c>
      <c r="AW72" s="246">
        <v>3.3392857142857144</v>
      </c>
      <c r="AX72" s="246">
        <v>3.306122448979592</v>
      </c>
      <c r="AY72" s="246">
        <v>3.2857142857142856</v>
      </c>
      <c r="AZ72" s="246">
        <v>3.5862068965517242</v>
      </c>
      <c r="BA72" s="246">
        <v>3.425925925925926</v>
      </c>
      <c r="BB72" s="246">
        <v>3.0625</v>
      </c>
      <c r="BC72" s="246">
        <v>3.638095238095238</v>
      </c>
      <c r="BD72" s="246">
        <v>3.5208333333333335</v>
      </c>
      <c r="BE72" s="246">
        <v>3.6538461538461537</v>
      </c>
      <c r="BF72" s="246">
        <v>3.64</v>
      </c>
      <c r="BG72" s="246">
        <v>3.3793103448275863</v>
      </c>
      <c r="BH72" s="246">
        <v>3.8857142857142857</v>
      </c>
      <c r="BI72" s="246">
        <v>4.4482758620689653</v>
      </c>
      <c r="BJ72" s="246">
        <v>3.04</v>
      </c>
      <c r="BK72" s="246">
        <v>2.3157894736842106</v>
      </c>
      <c r="BL72" s="245"/>
      <c r="BM72" s="146"/>
      <c r="BN72" s="146">
        <v>4.0999999999999996</v>
      </c>
      <c r="BO72" s="57">
        <v>4.2</v>
      </c>
      <c r="BP72" s="207">
        <v>3.5675675675675675</v>
      </c>
    </row>
    <row r="73" spans="1:68" s="11" customFormat="1" ht="14.25" customHeight="1" thickBot="1" x14ac:dyDescent="0.3">
      <c r="A73" s="335"/>
      <c r="B73" s="346"/>
      <c r="C73" s="137" t="s">
        <v>145</v>
      </c>
      <c r="D73" s="352"/>
      <c r="E73" s="307"/>
      <c r="F73" s="299"/>
      <c r="G73" s="307"/>
      <c r="H73" s="338"/>
      <c r="I73" s="338"/>
      <c r="J73" s="307"/>
      <c r="K73" s="51" t="s">
        <v>146</v>
      </c>
      <c r="L73" s="246">
        <v>4.1157894736842104</v>
      </c>
      <c r="M73" s="246">
        <v>3.8043478260869565</v>
      </c>
      <c r="N73" s="246">
        <v>4.4090909090909092</v>
      </c>
      <c r="O73" s="246">
        <v>4.3529411764705879</v>
      </c>
      <c r="P73" s="246">
        <v>4.2222222222222223</v>
      </c>
      <c r="Q73" s="246">
        <v>4.2452830188679247</v>
      </c>
      <c r="R73" s="246">
        <v>4.3235294117647056</v>
      </c>
      <c r="S73" s="246">
        <v>4.0198019801980198</v>
      </c>
      <c r="T73" s="246">
        <v>3.7727272727272729</v>
      </c>
      <c r="U73" s="246">
        <v>3.6176470588235294</v>
      </c>
      <c r="V73" s="246">
        <v>3.8545454545454545</v>
      </c>
      <c r="W73" s="246">
        <v>3.58</v>
      </c>
      <c r="X73" s="246">
        <v>3.8846153846153846</v>
      </c>
      <c r="Y73" s="246">
        <v>3.5</v>
      </c>
      <c r="Z73" s="246">
        <v>4.0142857142857142</v>
      </c>
      <c r="AA73" s="246">
        <v>4.125</v>
      </c>
      <c r="AB73" s="246">
        <v>4.577464788732394</v>
      </c>
      <c r="AC73" s="246">
        <v>4.2706766917293235</v>
      </c>
      <c r="AD73" s="246">
        <v>4.290909090909091</v>
      </c>
      <c r="AE73" s="246">
        <v>4.2222222222222223</v>
      </c>
      <c r="AF73" s="246">
        <v>2.92</v>
      </c>
      <c r="AG73" s="246">
        <v>3.8545454545454545</v>
      </c>
      <c r="AH73" s="246">
        <v>3.9615384615384617</v>
      </c>
      <c r="AI73" s="246">
        <v>3.7692307692307692</v>
      </c>
      <c r="AJ73" s="246">
        <v>4.4938271604938276</v>
      </c>
      <c r="AK73" s="246">
        <v>3.5</v>
      </c>
      <c r="AL73" s="246">
        <v>4.4861111111111107</v>
      </c>
      <c r="AM73" s="246">
        <v>4.4453781512605044</v>
      </c>
      <c r="AN73" s="246">
        <v>4.0370370370370372</v>
      </c>
      <c r="AO73" s="246">
        <v>4.387096774193548</v>
      </c>
      <c r="AP73" s="246">
        <v>4.09375</v>
      </c>
      <c r="AQ73" s="246">
        <v>3.9827586206896552</v>
      </c>
      <c r="AR73" s="246">
        <v>4.0595238095238093</v>
      </c>
      <c r="AS73" s="246">
        <v>4.0370370370370372</v>
      </c>
      <c r="AT73" s="246">
        <v>3.819672131147541</v>
      </c>
      <c r="AU73" s="246">
        <v>4.0816326530612246</v>
      </c>
      <c r="AV73" s="246">
        <v>3.7450980392156863</v>
      </c>
      <c r="AW73" s="246">
        <v>3.75</v>
      </c>
      <c r="AX73" s="246">
        <v>3.8979591836734695</v>
      </c>
      <c r="AY73" s="246">
        <v>3.8571428571428572</v>
      </c>
      <c r="AZ73" s="246">
        <v>3.6551724137931036</v>
      </c>
      <c r="BA73" s="246">
        <v>3.925925925925926</v>
      </c>
      <c r="BB73" s="246">
        <v>3.5833333333333335</v>
      </c>
      <c r="BC73" s="246">
        <v>3.9333333333333331</v>
      </c>
      <c r="BD73" s="246">
        <v>3.8333333333333335</v>
      </c>
      <c r="BE73" s="246">
        <v>4.0377358490566042</v>
      </c>
      <c r="BF73" s="246">
        <v>4.0675675675675675</v>
      </c>
      <c r="BG73" s="246">
        <v>3.7931034482758621</v>
      </c>
      <c r="BH73" s="246">
        <v>4</v>
      </c>
      <c r="BI73" s="246">
        <v>4.6724137931034484</v>
      </c>
      <c r="BJ73" s="246">
        <v>3.56</v>
      </c>
      <c r="BK73" s="246">
        <v>2.7948717948717947</v>
      </c>
      <c r="BL73" s="245"/>
      <c r="BM73" s="146"/>
      <c r="BN73" s="146">
        <v>3.6</v>
      </c>
      <c r="BO73" s="57">
        <v>3.8</v>
      </c>
      <c r="BP73" s="207">
        <v>4.0635994587280111</v>
      </c>
    </row>
    <row r="74" spans="1:68" s="11" customFormat="1" ht="46.5" customHeight="1" thickBot="1" x14ac:dyDescent="0.3">
      <c r="A74" s="336"/>
      <c r="B74" s="226" t="s">
        <v>178</v>
      </c>
      <c r="C74" s="138" t="s">
        <v>200</v>
      </c>
      <c r="D74" s="227" t="s">
        <v>201</v>
      </c>
      <c r="E74" s="228" t="s">
        <v>15</v>
      </c>
      <c r="F74" s="229" t="s">
        <v>240</v>
      </c>
      <c r="G74" s="230"/>
      <c r="H74" s="230"/>
      <c r="I74" s="230"/>
      <c r="J74" s="231"/>
      <c r="K74" s="232" t="s">
        <v>18</v>
      </c>
      <c r="L74" s="233">
        <v>9.0308370044052868</v>
      </c>
      <c r="M74" s="233">
        <v>0</v>
      </c>
      <c r="N74" s="233">
        <v>60.491299897645852</v>
      </c>
      <c r="O74" s="233">
        <v>11.307053941908714</v>
      </c>
      <c r="P74" s="233">
        <v>4.3554006968641117</v>
      </c>
      <c r="Q74" s="234">
        <v>26.236881559220389</v>
      </c>
      <c r="R74" s="234">
        <v>14.220705346985211</v>
      </c>
      <c r="S74" s="234">
        <v>5.8656575212866606</v>
      </c>
      <c r="T74" s="234">
        <v>0</v>
      </c>
      <c r="U74" s="234">
        <v>3.0373831775700935</v>
      </c>
      <c r="V74" s="234">
        <v>0</v>
      </c>
      <c r="W74" s="234">
        <v>0</v>
      </c>
      <c r="X74" s="234">
        <v>10.150375939849624</v>
      </c>
      <c r="Y74" s="234">
        <v>0</v>
      </c>
      <c r="Z74" s="234">
        <v>0</v>
      </c>
      <c r="AA74" s="234">
        <v>0</v>
      </c>
      <c r="AB74" s="234">
        <v>90.466732869910629</v>
      </c>
      <c r="AC74" s="234">
        <v>64.756828780812796</v>
      </c>
      <c r="AD74" s="234">
        <v>59.607843137254903</v>
      </c>
      <c r="AE74" s="234">
        <v>0</v>
      </c>
      <c r="AF74" s="234">
        <v>0</v>
      </c>
      <c r="AG74" s="234">
        <v>9.3062605752961076</v>
      </c>
      <c r="AH74" s="234">
        <v>0</v>
      </c>
      <c r="AI74" s="234">
        <v>0</v>
      </c>
      <c r="AJ74" s="234">
        <v>88.808664259927795</v>
      </c>
      <c r="AK74" s="234">
        <v>0</v>
      </c>
      <c r="AL74" s="234">
        <v>86.937901498929335</v>
      </c>
      <c r="AM74" s="234">
        <v>84.621993127147761</v>
      </c>
      <c r="AN74" s="234">
        <v>10.081112398609502</v>
      </c>
      <c r="AO74" s="234">
        <v>76.876617773943053</v>
      </c>
      <c r="AP74" s="234">
        <v>0</v>
      </c>
      <c r="AQ74" s="234">
        <v>5.1150895140664963</v>
      </c>
      <c r="AR74" s="234">
        <v>0</v>
      </c>
      <c r="AS74" s="234">
        <v>0</v>
      </c>
      <c r="AT74" s="234">
        <v>24.76038338658147</v>
      </c>
      <c r="AU74" s="234">
        <v>64.15094339622641</v>
      </c>
      <c r="AV74" s="234">
        <v>0</v>
      </c>
      <c r="AW74" s="234">
        <v>4.0055248618784534</v>
      </c>
      <c r="AX74" s="234">
        <v>0</v>
      </c>
      <c r="AY74" s="234">
        <v>0</v>
      </c>
      <c r="AZ74" s="234">
        <v>0</v>
      </c>
      <c r="BA74" s="234">
        <v>0</v>
      </c>
      <c r="BB74" s="234">
        <v>0</v>
      </c>
      <c r="BC74" s="234">
        <v>4.7619047619047619</v>
      </c>
      <c r="BD74" s="234">
        <v>2.9459901800327333</v>
      </c>
      <c r="BE74" s="234">
        <v>0</v>
      </c>
      <c r="BF74" s="234">
        <v>10.292397660818713</v>
      </c>
      <c r="BG74" s="234">
        <v>0</v>
      </c>
      <c r="BH74" s="234">
        <v>7.1072319201995011</v>
      </c>
      <c r="BI74" s="234">
        <v>60.471567267683774</v>
      </c>
      <c r="BJ74" s="234">
        <v>0</v>
      </c>
      <c r="BK74" s="234">
        <v>0</v>
      </c>
      <c r="BL74" s="254"/>
      <c r="BM74" s="235"/>
      <c r="BN74" s="235">
        <v>16.100000000000001</v>
      </c>
      <c r="BO74" s="236">
        <v>72.3</v>
      </c>
      <c r="BP74" s="187">
        <v>23.840131196106437</v>
      </c>
    </row>
    <row r="75" spans="1:68" x14ac:dyDescent="0.25">
      <c r="K75" s="72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5"/>
      <c r="BI75" s="255"/>
      <c r="BJ75" s="255"/>
      <c r="BK75" s="255"/>
      <c r="BP75" s="199"/>
    </row>
    <row r="76" spans="1:68" x14ac:dyDescent="0.25">
      <c r="K76" s="131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256"/>
      <c r="BJ76" s="256"/>
      <c r="BK76" s="256"/>
      <c r="BP76" s="199"/>
    </row>
    <row r="77" spans="1:68" x14ac:dyDescent="0.25"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7"/>
      <c r="AP77" s="257"/>
      <c r="AQ77" s="257"/>
      <c r="AR77" s="257"/>
      <c r="AS77" s="257"/>
      <c r="AT77" s="257"/>
      <c r="AU77" s="257"/>
      <c r="AV77" s="257"/>
      <c r="AW77" s="257"/>
      <c r="AX77" s="257"/>
      <c r="AY77" s="257"/>
      <c r="AZ77" s="257"/>
      <c r="BA77" s="257"/>
      <c r="BB77" s="257"/>
      <c r="BC77" s="257"/>
      <c r="BD77" s="257"/>
      <c r="BE77" s="257"/>
      <c r="BF77" s="257"/>
      <c r="BG77" s="257"/>
      <c r="BH77" s="257"/>
      <c r="BI77" s="257"/>
      <c r="BJ77" s="257"/>
      <c r="BK77" s="257"/>
      <c r="BP77" s="199"/>
    </row>
    <row r="78" spans="1:68" x14ac:dyDescent="0.25"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7"/>
      <c r="AQ78" s="257"/>
      <c r="AR78" s="257"/>
      <c r="AS78" s="257"/>
      <c r="AT78" s="257"/>
      <c r="AU78" s="257"/>
      <c r="AV78" s="257"/>
      <c r="AW78" s="257"/>
      <c r="AX78" s="257"/>
      <c r="AY78" s="257"/>
      <c r="AZ78" s="257"/>
      <c r="BA78" s="257"/>
      <c r="BB78" s="257"/>
      <c r="BC78" s="257"/>
      <c r="BD78" s="257"/>
      <c r="BE78" s="257"/>
      <c r="BF78" s="257"/>
      <c r="BG78" s="257"/>
      <c r="BH78" s="257"/>
      <c r="BI78" s="257"/>
      <c r="BJ78" s="257"/>
      <c r="BK78" s="257"/>
      <c r="BP78" s="199"/>
    </row>
    <row r="79" spans="1:68" x14ac:dyDescent="0.25">
      <c r="E79" s="131"/>
      <c r="F79" s="143"/>
      <c r="G79" s="131"/>
      <c r="H79" s="131"/>
      <c r="I79" s="131"/>
      <c r="J79" s="132"/>
      <c r="K79" s="131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7"/>
      <c r="BH79" s="257"/>
      <c r="BI79" s="257"/>
      <c r="BJ79" s="257"/>
      <c r="BK79" s="257"/>
      <c r="BP79" s="199"/>
    </row>
    <row r="80" spans="1:68" x14ac:dyDescent="0.25">
      <c r="E80" s="131"/>
      <c r="F80" s="143"/>
      <c r="G80" s="131"/>
      <c r="H80" s="131"/>
      <c r="I80" s="131"/>
      <c r="J80" s="132"/>
      <c r="K80" s="131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7"/>
      <c r="BH80" s="257"/>
      <c r="BI80" s="257"/>
      <c r="BJ80" s="257"/>
      <c r="BK80" s="257"/>
      <c r="BP80" s="199"/>
    </row>
    <row r="81" spans="5:68" x14ac:dyDescent="0.25">
      <c r="E81" s="131"/>
      <c r="F81" s="143"/>
      <c r="G81" s="131"/>
      <c r="H81" s="131"/>
      <c r="I81" s="131"/>
      <c r="J81" s="132"/>
      <c r="K81" s="131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P81" s="199"/>
    </row>
    <row r="82" spans="5:68" x14ac:dyDescent="0.25"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257"/>
      <c r="AU82" s="257"/>
      <c r="AV82" s="257"/>
      <c r="AW82" s="257"/>
      <c r="AX82" s="257"/>
      <c r="AY82" s="257"/>
      <c r="AZ82" s="257"/>
      <c r="BA82" s="257"/>
      <c r="BB82" s="257"/>
      <c r="BC82" s="257"/>
      <c r="BD82" s="257"/>
      <c r="BE82" s="257"/>
      <c r="BF82" s="257"/>
      <c r="BG82" s="257"/>
      <c r="BH82" s="257"/>
      <c r="BI82" s="257"/>
      <c r="BJ82" s="257"/>
      <c r="BK82" s="257"/>
      <c r="BP82" s="199"/>
    </row>
    <row r="83" spans="5:68" x14ac:dyDescent="0.25"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  <c r="AP83" s="257"/>
      <c r="AQ83" s="257"/>
      <c r="AR83" s="257"/>
      <c r="AS83" s="257"/>
      <c r="AT83" s="257"/>
      <c r="AU83" s="257"/>
      <c r="AV83" s="257"/>
      <c r="AW83" s="257"/>
      <c r="AX83" s="257"/>
      <c r="AY83" s="257"/>
      <c r="AZ83" s="257"/>
      <c r="BA83" s="257"/>
      <c r="BB83" s="257"/>
      <c r="BC83" s="257"/>
      <c r="BD83" s="257"/>
      <c r="BE83" s="257"/>
      <c r="BF83" s="257"/>
      <c r="BG83" s="257"/>
      <c r="BH83" s="257"/>
      <c r="BI83" s="257"/>
      <c r="BJ83" s="257"/>
      <c r="BK83" s="257"/>
      <c r="BP83" s="199"/>
    </row>
    <row r="84" spans="5:68" x14ac:dyDescent="0.25">
      <c r="BP84" s="199"/>
    </row>
    <row r="85" spans="5:68" x14ac:dyDescent="0.25">
      <c r="BP85" s="199"/>
    </row>
    <row r="86" spans="5:68" x14ac:dyDescent="0.25">
      <c r="BP86" s="199"/>
    </row>
    <row r="87" spans="5:68" x14ac:dyDescent="0.25">
      <c r="BP87" s="199"/>
    </row>
    <row r="88" spans="5:68" x14ac:dyDescent="0.25">
      <c r="BP88" s="199"/>
    </row>
    <row r="89" spans="5:68" x14ac:dyDescent="0.25">
      <c r="BP89" s="199"/>
    </row>
    <row r="90" spans="5:68" x14ac:dyDescent="0.25">
      <c r="BP90" s="199"/>
    </row>
    <row r="91" spans="5:68" x14ac:dyDescent="0.25">
      <c r="BP91" s="199"/>
    </row>
    <row r="92" spans="5:68" x14ac:dyDescent="0.25">
      <c r="BP92" s="199"/>
    </row>
    <row r="93" spans="5:68" x14ac:dyDescent="0.25">
      <c r="BP93" s="199"/>
    </row>
    <row r="94" spans="5:68" x14ac:dyDescent="0.25">
      <c r="BP94" s="199"/>
    </row>
    <row r="95" spans="5:68" x14ac:dyDescent="0.25">
      <c r="BP95" s="199"/>
    </row>
    <row r="96" spans="5:68" x14ac:dyDescent="0.25">
      <c r="BP96" s="199"/>
    </row>
    <row r="97" spans="68:68" x14ac:dyDescent="0.25">
      <c r="BP97" s="199"/>
    </row>
    <row r="98" spans="68:68" x14ac:dyDescent="0.25">
      <c r="BP98" s="199"/>
    </row>
    <row r="99" spans="68:68" x14ac:dyDescent="0.25">
      <c r="BP99" s="199"/>
    </row>
    <row r="100" spans="68:68" x14ac:dyDescent="0.25">
      <c r="BP100" s="199"/>
    </row>
    <row r="101" spans="68:68" x14ac:dyDescent="0.25">
      <c r="BP101" s="199"/>
    </row>
    <row r="102" spans="68:68" x14ac:dyDescent="0.25">
      <c r="BP102" s="199"/>
    </row>
    <row r="103" spans="68:68" x14ac:dyDescent="0.25">
      <c r="BP103" s="199"/>
    </row>
    <row r="104" spans="68:68" x14ac:dyDescent="0.25">
      <c r="BP104" s="199"/>
    </row>
    <row r="105" spans="68:68" x14ac:dyDescent="0.25">
      <c r="BP105" s="199"/>
    </row>
    <row r="106" spans="68:68" x14ac:dyDescent="0.25">
      <c r="BP106" s="199"/>
    </row>
    <row r="107" spans="68:68" x14ac:dyDescent="0.25">
      <c r="BP107" s="199"/>
    </row>
    <row r="108" spans="68:68" x14ac:dyDescent="0.25">
      <c r="BP108" s="199"/>
    </row>
    <row r="109" spans="68:68" x14ac:dyDescent="0.25">
      <c r="BP109" s="199"/>
    </row>
    <row r="110" spans="68:68" x14ac:dyDescent="0.25">
      <c r="BP110" s="199"/>
    </row>
    <row r="111" spans="68:68" x14ac:dyDescent="0.25">
      <c r="BP111" s="199"/>
    </row>
    <row r="112" spans="68:68" x14ac:dyDescent="0.25">
      <c r="BP112" s="199"/>
    </row>
    <row r="113" spans="68:68" x14ac:dyDescent="0.25">
      <c r="BP113" s="199"/>
    </row>
    <row r="114" spans="68:68" x14ac:dyDescent="0.25">
      <c r="BP114" s="199"/>
    </row>
    <row r="115" spans="68:68" x14ac:dyDescent="0.25">
      <c r="BP115" s="199"/>
    </row>
    <row r="116" spans="68:68" x14ac:dyDescent="0.25">
      <c r="BP116" s="199"/>
    </row>
    <row r="117" spans="68:68" x14ac:dyDescent="0.25">
      <c r="BP117" s="199"/>
    </row>
    <row r="118" spans="68:68" x14ac:dyDescent="0.25">
      <c r="BP118" s="199"/>
    </row>
    <row r="119" spans="68:68" x14ac:dyDescent="0.25">
      <c r="BP119" s="199"/>
    </row>
    <row r="120" spans="68:68" x14ac:dyDescent="0.25">
      <c r="BP120" s="199"/>
    </row>
    <row r="121" spans="68:68" x14ac:dyDescent="0.25">
      <c r="BP121" s="199"/>
    </row>
    <row r="122" spans="68:68" x14ac:dyDescent="0.25">
      <c r="BP122" s="199"/>
    </row>
    <row r="123" spans="68:68" x14ac:dyDescent="0.25">
      <c r="BP123" s="199"/>
    </row>
    <row r="124" spans="68:68" x14ac:dyDescent="0.25">
      <c r="BP124" s="199"/>
    </row>
    <row r="125" spans="68:68" x14ac:dyDescent="0.25">
      <c r="BP125" s="199"/>
    </row>
    <row r="126" spans="68:68" x14ac:dyDescent="0.25">
      <c r="BP126" s="199"/>
    </row>
    <row r="127" spans="68:68" x14ac:dyDescent="0.25">
      <c r="BP127" s="199"/>
    </row>
    <row r="128" spans="68:68" x14ac:dyDescent="0.25">
      <c r="BP128" s="199"/>
    </row>
    <row r="129" spans="68:68" x14ac:dyDescent="0.25">
      <c r="BP129" s="199"/>
    </row>
    <row r="130" spans="68:68" x14ac:dyDescent="0.25">
      <c r="BP130" s="199"/>
    </row>
    <row r="131" spans="68:68" x14ac:dyDescent="0.25">
      <c r="BP131" s="199"/>
    </row>
    <row r="132" spans="68:68" x14ac:dyDescent="0.25">
      <c r="BP132" s="199"/>
    </row>
    <row r="133" spans="68:68" x14ac:dyDescent="0.25">
      <c r="BP133" s="199"/>
    </row>
    <row r="134" spans="68:68" x14ac:dyDescent="0.25">
      <c r="BP134" s="199"/>
    </row>
    <row r="135" spans="68:68" x14ac:dyDescent="0.25">
      <c r="BP135" s="199"/>
    </row>
    <row r="136" spans="68:68" x14ac:dyDescent="0.25">
      <c r="BP136" s="199"/>
    </row>
    <row r="137" spans="68:68" x14ac:dyDescent="0.25">
      <c r="BP137" s="199"/>
    </row>
    <row r="138" spans="68:68" x14ac:dyDescent="0.25">
      <c r="BP138" s="199"/>
    </row>
    <row r="139" spans="68:68" x14ac:dyDescent="0.25">
      <c r="BP139" s="199"/>
    </row>
    <row r="140" spans="68:68" x14ac:dyDescent="0.25">
      <c r="BP140" s="199"/>
    </row>
    <row r="141" spans="68:68" x14ac:dyDescent="0.25">
      <c r="BP141" s="199"/>
    </row>
    <row r="142" spans="68:68" x14ac:dyDescent="0.25">
      <c r="BP142" s="199"/>
    </row>
    <row r="143" spans="68:68" x14ac:dyDescent="0.25">
      <c r="BP143" s="199"/>
    </row>
    <row r="144" spans="68:68" x14ac:dyDescent="0.25">
      <c r="BP144" s="199"/>
    </row>
    <row r="145" spans="68:68" x14ac:dyDescent="0.25">
      <c r="BP145" s="199"/>
    </row>
    <row r="146" spans="68:68" x14ac:dyDescent="0.25">
      <c r="BP146" s="199"/>
    </row>
    <row r="147" spans="68:68" x14ac:dyDescent="0.25">
      <c r="BP147" s="199"/>
    </row>
    <row r="148" spans="68:68" x14ac:dyDescent="0.25">
      <c r="BP148" s="199"/>
    </row>
    <row r="149" spans="68:68" x14ac:dyDescent="0.25">
      <c r="BP149" s="199"/>
    </row>
    <row r="150" spans="68:68" x14ac:dyDescent="0.25">
      <c r="BP150" s="199"/>
    </row>
    <row r="151" spans="68:68" x14ac:dyDescent="0.25">
      <c r="BP151" s="199"/>
    </row>
    <row r="152" spans="68:68" x14ac:dyDescent="0.25">
      <c r="BP152" s="199"/>
    </row>
    <row r="153" spans="68:68" x14ac:dyDescent="0.25">
      <c r="BP153" s="199"/>
    </row>
    <row r="154" spans="68:68" x14ac:dyDescent="0.25">
      <c r="BP154" s="199"/>
    </row>
    <row r="155" spans="68:68" x14ac:dyDescent="0.25">
      <c r="BP155" s="199"/>
    </row>
    <row r="156" spans="68:68" x14ac:dyDescent="0.25">
      <c r="BP156" s="199"/>
    </row>
    <row r="157" spans="68:68" x14ac:dyDescent="0.25">
      <c r="BP157" s="199"/>
    </row>
    <row r="158" spans="68:68" x14ac:dyDescent="0.25">
      <c r="BP158" s="199"/>
    </row>
    <row r="159" spans="68:68" x14ac:dyDescent="0.25">
      <c r="BP159" s="199"/>
    </row>
    <row r="160" spans="68:68" x14ac:dyDescent="0.25">
      <c r="BP160" s="199"/>
    </row>
    <row r="161" spans="68:68" x14ac:dyDescent="0.25">
      <c r="BP161" s="199"/>
    </row>
    <row r="162" spans="68:68" x14ac:dyDescent="0.25">
      <c r="BP162" s="199"/>
    </row>
    <row r="163" spans="68:68" x14ac:dyDescent="0.25">
      <c r="BP163" s="199"/>
    </row>
    <row r="164" spans="68:68" x14ac:dyDescent="0.25">
      <c r="BP164" s="199"/>
    </row>
    <row r="165" spans="68:68" x14ac:dyDescent="0.25">
      <c r="BP165" s="199"/>
    </row>
    <row r="166" spans="68:68" x14ac:dyDescent="0.25">
      <c r="BP166" s="199"/>
    </row>
    <row r="167" spans="68:68" x14ac:dyDescent="0.25">
      <c r="BP167" s="199"/>
    </row>
    <row r="168" spans="68:68" x14ac:dyDescent="0.25">
      <c r="BP168" s="199"/>
    </row>
    <row r="169" spans="68:68" x14ac:dyDescent="0.25">
      <c r="BP169" s="199"/>
    </row>
    <row r="170" spans="68:68" x14ac:dyDescent="0.25">
      <c r="BP170" s="199"/>
    </row>
    <row r="171" spans="68:68" x14ac:dyDescent="0.25">
      <c r="BP171" s="199"/>
    </row>
    <row r="172" spans="68:68" x14ac:dyDescent="0.25">
      <c r="BP172" s="199"/>
    </row>
    <row r="173" spans="68:68" x14ac:dyDescent="0.25">
      <c r="BP173" s="199"/>
    </row>
    <row r="174" spans="68:68" x14ac:dyDescent="0.25">
      <c r="BP174" s="199"/>
    </row>
    <row r="175" spans="68:68" x14ac:dyDescent="0.25">
      <c r="BP175" s="199"/>
    </row>
    <row r="176" spans="68:68" x14ac:dyDescent="0.25">
      <c r="BP176" s="199"/>
    </row>
    <row r="177" spans="68:68" x14ac:dyDescent="0.25">
      <c r="BP177" s="199"/>
    </row>
    <row r="178" spans="68:68" x14ac:dyDescent="0.25">
      <c r="BP178" s="199"/>
    </row>
    <row r="179" spans="68:68" x14ac:dyDescent="0.25">
      <c r="BP179" s="199"/>
    </row>
    <row r="180" spans="68:68" x14ac:dyDescent="0.25">
      <c r="BP180" s="199"/>
    </row>
    <row r="181" spans="68:68" x14ac:dyDescent="0.25">
      <c r="BP181" s="199"/>
    </row>
    <row r="182" spans="68:68" x14ac:dyDescent="0.25">
      <c r="BP182" s="199"/>
    </row>
    <row r="183" spans="68:68" x14ac:dyDescent="0.25">
      <c r="BP183" s="199"/>
    </row>
    <row r="184" spans="68:68" x14ac:dyDescent="0.25">
      <c r="BP184" s="199"/>
    </row>
    <row r="185" spans="68:68" x14ac:dyDescent="0.25">
      <c r="BP185" s="199"/>
    </row>
    <row r="186" spans="68:68" x14ac:dyDescent="0.25">
      <c r="BP186" s="199"/>
    </row>
    <row r="187" spans="68:68" x14ac:dyDescent="0.25">
      <c r="BP187" s="199"/>
    </row>
    <row r="188" spans="68:68" x14ac:dyDescent="0.25">
      <c r="BP188" s="199"/>
    </row>
    <row r="189" spans="68:68" x14ac:dyDescent="0.25">
      <c r="BP189" s="199"/>
    </row>
    <row r="190" spans="68:68" x14ac:dyDescent="0.25">
      <c r="BP190" s="199"/>
    </row>
    <row r="191" spans="68:68" x14ac:dyDescent="0.25">
      <c r="BP191" s="199"/>
    </row>
    <row r="192" spans="68:68" x14ac:dyDescent="0.25">
      <c r="BP192" s="199"/>
    </row>
    <row r="193" spans="68:68" x14ac:dyDescent="0.25">
      <c r="BP193" s="199"/>
    </row>
    <row r="194" spans="68:68" x14ac:dyDescent="0.25">
      <c r="BP194" s="199"/>
    </row>
    <row r="195" spans="68:68" x14ac:dyDescent="0.25">
      <c r="BP195" s="199"/>
    </row>
    <row r="196" spans="68:68" x14ac:dyDescent="0.25">
      <c r="BP196" s="199"/>
    </row>
    <row r="197" spans="68:68" x14ac:dyDescent="0.25">
      <c r="BP197" s="199"/>
    </row>
    <row r="198" spans="68:68" x14ac:dyDescent="0.25">
      <c r="BP198" s="199"/>
    </row>
    <row r="199" spans="68:68" x14ac:dyDescent="0.25">
      <c r="BP199" s="199"/>
    </row>
    <row r="200" spans="68:68" x14ac:dyDescent="0.25">
      <c r="BP200" s="199"/>
    </row>
    <row r="201" spans="68:68" x14ac:dyDescent="0.25">
      <c r="BP201" s="199"/>
    </row>
    <row r="202" spans="68:68" x14ac:dyDescent="0.25">
      <c r="BP202" s="199"/>
    </row>
    <row r="203" spans="68:68" x14ac:dyDescent="0.25">
      <c r="BP203" s="199"/>
    </row>
    <row r="204" spans="68:68" x14ac:dyDescent="0.25">
      <c r="BP204" s="199"/>
    </row>
    <row r="205" spans="68:68" x14ac:dyDescent="0.25">
      <c r="BP205" s="199"/>
    </row>
    <row r="206" spans="68:68" x14ac:dyDescent="0.25">
      <c r="BP206" s="199"/>
    </row>
    <row r="207" spans="68:68" x14ac:dyDescent="0.25">
      <c r="BP207" s="199"/>
    </row>
    <row r="208" spans="68:68" x14ac:dyDescent="0.25">
      <c r="BP208" s="199"/>
    </row>
    <row r="209" spans="68:68" x14ac:dyDescent="0.25">
      <c r="BP209" s="199"/>
    </row>
    <row r="210" spans="68:68" x14ac:dyDescent="0.25">
      <c r="BP210" s="199"/>
    </row>
    <row r="211" spans="68:68" x14ac:dyDescent="0.25">
      <c r="BP211" s="199"/>
    </row>
    <row r="212" spans="68:68" x14ac:dyDescent="0.25">
      <c r="BP212" s="199"/>
    </row>
    <row r="213" spans="68:68" x14ac:dyDescent="0.25">
      <c r="BP213" s="199"/>
    </row>
    <row r="214" spans="68:68" x14ac:dyDescent="0.25">
      <c r="BP214" s="199"/>
    </row>
    <row r="215" spans="68:68" x14ac:dyDescent="0.25">
      <c r="BP215" s="199"/>
    </row>
    <row r="216" spans="68:68" x14ac:dyDescent="0.25">
      <c r="BP216" s="199"/>
    </row>
    <row r="217" spans="68:68" x14ac:dyDescent="0.25">
      <c r="BP217" s="199"/>
    </row>
    <row r="218" spans="68:68" x14ac:dyDescent="0.25">
      <c r="BP218" s="199"/>
    </row>
    <row r="219" spans="68:68" x14ac:dyDescent="0.25">
      <c r="BP219" s="199"/>
    </row>
    <row r="220" spans="68:68" x14ac:dyDescent="0.25">
      <c r="BP220" s="199"/>
    </row>
    <row r="221" spans="68:68" x14ac:dyDescent="0.25">
      <c r="BP221" s="199"/>
    </row>
    <row r="222" spans="68:68" x14ac:dyDescent="0.25">
      <c r="BP222" s="199"/>
    </row>
    <row r="223" spans="68:68" x14ac:dyDescent="0.25">
      <c r="BP223" s="199"/>
    </row>
    <row r="224" spans="68:68" x14ac:dyDescent="0.25">
      <c r="BP224" s="199"/>
    </row>
    <row r="225" spans="68:68" x14ac:dyDescent="0.25">
      <c r="BP225" s="199"/>
    </row>
    <row r="226" spans="68:68" x14ac:dyDescent="0.25">
      <c r="BP226" s="199"/>
    </row>
    <row r="227" spans="68:68" x14ac:dyDescent="0.25">
      <c r="BP227" s="199"/>
    </row>
    <row r="228" spans="68:68" x14ac:dyDescent="0.25">
      <c r="BP228" s="199"/>
    </row>
    <row r="229" spans="68:68" x14ac:dyDescent="0.25">
      <c r="BP229" s="199"/>
    </row>
    <row r="230" spans="68:68" x14ac:dyDescent="0.25">
      <c r="BP230" s="199"/>
    </row>
    <row r="231" spans="68:68" x14ac:dyDescent="0.25">
      <c r="BP231" s="199"/>
    </row>
    <row r="232" spans="68:68" x14ac:dyDescent="0.25">
      <c r="BP232" s="199"/>
    </row>
    <row r="233" spans="68:68" x14ac:dyDescent="0.25">
      <c r="BP233" s="199"/>
    </row>
    <row r="234" spans="68:68" x14ac:dyDescent="0.25">
      <c r="BP234" s="199"/>
    </row>
    <row r="235" spans="68:68" x14ac:dyDescent="0.25">
      <c r="BP235" s="199"/>
    </row>
    <row r="236" spans="68:68" x14ac:dyDescent="0.25">
      <c r="BP236" s="199"/>
    </row>
    <row r="237" spans="68:68" x14ac:dyDescent="0.25">
      <c r="BP237" s="199"/>
    </row>
    <row r="238" spans="68:68" x14ac:dyDescent="0.25">
      <c r="BP238" s="199"/>
    </row>
    <row r="239" spans="68:68" x14ac:dyDescent="0.25">
      <c r="BP239" s="199"/>
    </row>
    <row r="240" spans="68:68" x14ac:dyDescent="0.25">
      <c r="BP240" s="199"/>
    </row>
    <row r="241" spans="68:68" x14ac:dyDescent="0.25">
      <c r="BP241" s="199"/>
    </row>
    <row r="242" spans="68:68" x14ac:dyDescent="0.25">
      <c r="BP242" s="199"/>
    </row>
    <row r="243" spans="68:68" x14ac:dyDescent="0.25">
      <c r="BP243" s="199"/>
    </row>
    <row r="244" spans="68:68" x14ac:dyDescent="0.25">
      <c r="BP244" s="199"/>
    </row>
    <row r="245" spans="68:68" x14ac:dyDescent="0.25">
      <c r="BP245" s="199"/>
    </row>
    <row r="246" spans="68:68" x14ac:dyDescent="0.25">
      <c r="BP246" s="199"/>
    </row>
    <row r="247" spans="68:68" x14ac:dyDescent="0.25">
      <c r="BP247" s="199"/>
    </row>
    <row r="248" spans="68:68" x14ac:dyDescent="0.25">
      <c r="BP248" s="199"/>
    </row>
    <row r="249" spans="68:68" x14ac:dyDescent="0.25">
      <c r="BP249" s="199"/>
    </row>
    <row r="250" spans="68:68" x14ac:dyDescent="0.25">
      <c r="BP250" s="199"/>
    </row>
    <row r="251" spans="68:68" x14ac:dyDescent="0.25">
      <c r="BP251" s="199"/>
    </row>
    <row r="252" spans="68:68" x14ac:dyDescent="0.25">
      <c r="BP252" s="199"/>
    </row>
    <row r="253" spans="68:68" x14ac:dyDescent="0.25">
      <c r="BP253" s="199"/>
    </row>
    <row r="254" spans="68:68" x14ac:dyDescent="0.25">
      <c r="BP254" s="199"/>
    </row>
    <row r="255" spans="68:68" x14ac:dyDescent="0.25">
      <c r="BP255" s="199"/>
    </row>
    <row r="256" spans="68:68" x14ac:dyDescent="0.25">
      <c r="BP256" s="199"/>
    </row>
    <row r="257" spans="68:68" x14ac:dyDescent="0.25">
      <c r="BP257" s="199"/>
    </row>
    <row r="258" spans="68:68" x14ac:dyDescent="0.25">
      <c r="BP258" s="199"/>
    </row>
    <row r="259" spans="68:68" x14ac:dyDescent="0.25">
      <c r="BP259" s="199"/>
    </row>
    <row r="260" spans="68:68" x14ac:dyDescent="0.25">
      <c r="BP260" s="199"/>
    </row>
    <row r="261" spans="68:68" x14ac:dyDescent="0.25">
      <c r="BP261" s="199"/>
    </row>
    <row r="262" spans="68:68" x14ac:dyDescent="0.25">
      <c r="BP262" s="199"/>
    </row>
    <row r="263" spans="68:68" x14ac:dyDescent="0.25">
      <c r="BP263" s="199"/>
    </row>
    <row r="264" spans="68:68" x14ac:dyDescent="0.25">
      <c r="BP264" s="199"/>
    </row>
    <row r="265" spans="68:68" x14ac:dyDescent="0.25">
      <c r="BP265" s="199"/>
    </row>
    <row r="266" spans="68:68" x14ac:dyDescent="0.25">
      <c r="BP266" s="199"/>
    </row>
    <row r="267" spans="68:68" x14ac:dyDescent="0.25">
      <c r="BP267" s="199"/>
    </row>
    <row r="268" spans="68:68" x14ac:dyDescent="0.25">
      <c r="BP268" s="199"/>
    </row>
    <row r="269" spans="68:68" x14ac:dyDescent="0.25">
      <c r="BP269" s="199"/>
    </row>
    <row r="270" spans="68:68" x14ac:dyDescent="0.25">
      <c r="BP270" s="199"/>
    </row>
    <row r="271" spans="68:68" x14ac:dyDescent="0.25">
      <c r="BP271" s="199"/>
    </row>
    <row r="272" spans="68:68" x14ac:dyDescent="0.25">
      <c r="BP272" s="199"/>
    </row>
    <row r="273" spans="68:68" x14ac:dyDescent="0.25">
      <c r="BP273" s="199"/>
    </row>
    <row r="274" spans="68:68" x14ac:dyDescent="0.25">
      <c r="BP274" s="199"/>
    </row>
    <row r="275" spans="68:68" x14ac:dyDescent="0.25">
      <c r="BP275" s="199"/>
    </row>
    <row r="276" spans="68:68" x14ac:dyDescent="0.25">
      <c r="BP276" s="199"/>
    </row>
    <row r="277" spans="68:68" x14ac:dyDescent="0.25">
      <c r="BP277" s="199"/>
    </row>
    <row r="278" spans="68:68" x14ac:dyDescent="0.25">
      <c r="BP278" s="199"/>
    </row>
    <row r="279" spans="68:68" x14ac:dyDescent="0.25">
      <c r="BP279" s="199"/>
    </row>
    <row r="280" spans="68:68" x14ac:dyDescent="0.25">
      <c r="BP280" s="199"/>
    </row>
    <row r="281" spans="68:68" x14ac:dyDescent="0.25">
      <c r="BP281" s="199"/>
    </row>
    <row r="282" spans="68:68" x14ac:dyDescent="0.25">
      <c r="BP282" s="199"/>
    </row>
    <row r="283" spans="68:68" x14ac:dyDescent="0.25">
      <c r="BP283" s="199"/>
    </row>
    <row r="284" spans="68:68" x14ac:dyDescent="0.25">
      <c r="BP284" s="199"/>
    </row>
    <row r="285" spans="68:68" x14ac:dyDescent="0.25">
      <c r="BP285" s="199"/>
    </row>
    <row r="286" spans="68:68" x14ac:dyDescent="0.25">
      <c r="BP286" s="199"/>
    </row>
    <row r="287" spans="68:68" x14ac:dyDescent="0.25">
      <c r="BP287" s="199"/>
    </row>
    <row r="288" spans="68:68" x14ac:dyDescent="0.25">
      <c r="BP288" s="199"/>
    </row>
    <row r="289" spans="68:68" x14ac:dyDescent="0.25">
      <c r="BP289" s="199"/>
    </row>
    <row r="290" spans="68:68" x14ac:dyDescent="0.25">
      <c r="BP290" s="199"/>
    </row>
    <row r="291" spans="68:68" x14ac:dyDescent="0.25">
      <c r="BP291" s="199"/>
    </row>
    <row r="292" spans="68:68" x14ac:dyDescent="0.25">
      <c r="BP292" s="199"/>
    </row>
    <row r="293" spans="68:68" x14ac:dyDescent="0.25">
      <c r="BP293" s="199"/>
    </row>
    <row r="294" spans="68:68" x14ac:dyDescent="0.25">
      <c r="BP294" s="199"/>
    </row>
    <row r="295" spans="68:68" x14ac:dyDescent="0.25">
      <c r="BP295" s="199"/>
    </row>
    <row r="296" spans="68:68" x14ac:dyDescent="0.25">
      <c r="BP296" s="199"/>
    </row>
    <row r="297" spans="68:68" x14ac:dyDescent="0.25">
      <c r="BP297" s="199"/>
    </row>
    <row r="298" spans="68:68" x14ac:dyDescent="0.25">
      <c r="BP298" s="199"/>
    </row>
    <row r="299" spans="68:68" x14ac:dyDescent="0.25">
      <c r="BP299" s="199"/>
    </row>
    <row r="300" spans="68:68" x14ac:dyDescent="0.25">
      <c r="BP300" s="199"/>
    </row>
    <row r="301" spans="68:68" x14ac:dyDescent="0.25">
      <c r="BP301" s="199"/>
    </row>
    <row r="302" spans="68:68" x14ac:dyDescent="0.25">
      <c r="BP302" s="199"/>
    </row>
    <row r="303" spans="68:68" x14ac:dyDescent="0.25">
      <c r="BP303" s="199"/>
    </row>
    <row r="304" spans="68:68" x14ac:dyDescent="0.25">
      <c r="BP304" s="199"/>
    </row>
    <row r="305" spans="68:68" x14ac:dyDescent="0.25">
      <c r="BP305" s="199"/>
    </row>
    <row r="306" spans="68:68" x14ac:dyDescent="0.25">
      <c r="BP306" s="199"/>
    </row>
    <row r="307" spans="68:68" x14ac:dyDescent="0.25">
      <c r="BP307" s="199"/>
    </row>
    <row r="308" spans="68:68" x14ac:dyDescent="0.25">
      <c r="BP308" s="199"/>
    </row>
    <row r="309" spans="68:68" x14ac:dyDescent="0.25">
      <c r="BP309" s="199"/>
    </row>
    <row r="310" spans="68:68" x14ac:dyDescent="0.25">
      <c r="BP310" s="199"/>
    </row>
    <row r="311" spans="68:68" x14ac:dyDescent="0.25">
      <c r="BP311" s="199"/>
    </row>
    <row r="312" spans="68:68" x14ac:dyDescent="0.25">
      <c r="BP312" s="199"/>
    </row>
    <row r="313" spans="68:68" x14ac:dyDescent="0.25">
      <c r="BP313" s="199"/>
    </row>
    <row r="314" spans="68:68" x14ac:dyDescent="0.25">
      <c r="BP314" s="199"/>
    </row>
    <row r="315" spans="68:68" x14ac:dyDescent="0.25">
      <c r="BP315" s="199"/>
    </row>
    <row r="316" spans="68:68" x14ac:dyDescent="0.25">
      <c r="BP316" s="199"/>
    </row>
    <row r="317" spans="68:68" x14ac:dyDescent="0.25">
      <c r="BP317" s="199"/>
    </row>
    <row r="318" spans="68:68" x14ac:dyDescent="0.25">
      <c r="BP318" s="199"/>
    </row>
    <row r="319" spans="68:68" x14ac:dyDescent="0.25">
      <c r="BP319" s="199"/>
    </row>
    <row r="320" spans="68:68" x14ac:dyDescent="0.25">
      <c r="BP320" s="199"/>
    </row>
    <row r="321" spans="68:68" x14ac:dyDescent="0.25">
      <c r="BP321" s="199"/>
    </row>
    <row r="322" spans="68:68" x14ac:dyDescent="0.25">
      <c r="BP322" s="199"/>
    </row>
    <row r="323" spans="68:68" x14ac:dyDescent="0.25">
      <c r="BP323" s="199"/>
    </row>
    <row r="324" spans="68:68" x14ac:dyDescent="0.25">
      <c r="BP324" s="199"/>
    </row>
    <row r="325" spans="68:68" x14ac:dyDescent="0.25">
      <c r="BP325" s="199"/>
    </row>
    <row r="326" spans="68:68" x14ac:dyDescent="0.25">
      <c r="BP326" s="199"/>
    </row>
    <row r="327" spans="68:68" x14ac:dyDescent="0.25">
      <c r="BP327" s="199"/>
    </row>
    <row r="328" spans="68:68" x14ac:dyDescent="0.25">
      <c r="BP328" s="199"/>
    </row>
    <row r="329" spans="68:68" x14ac:dyDescent="0.25">
      <c r="BP329" s="199"/>
    </row>
    <row r="330" spans="68:68" x14ac:dyDescent="0.25">
      <c r="BP330" s="199"/>
    </row>
    <row r="331" spans="68:68" x14ac:dyDescent="0.25">
      <c r="BP331" s="199"/>
    </row>
    <row r="332" spans="68:68" x14ac:dyDescent="0.25">
      <c r="BP332" s="199"/>
    </row>
    <row r="333" spans="68:68" x14ac:dyDescent="0.25">
      <c r="BP333" s="199"/>
    </row>
    <row r="334" spans="68:68" x14ac:dyDescent="0.25">
      <c r="BP334" s="199"/>
    </row>
    <row r="335" spans="68:68" x14ac:dyDescent="0.25">
      <c r="BP335" s="199"/>
    </row>
    <row r="336" spans="68:68" x14ac:dyDescent="0.25">
      <c r="BP336" s="199"/>
    </row>
    <row r="337" spans="68:68" x14ac:dyDescent="0.25">
      <c r="BP337" s="199"/>
    </row>
    <row r="338" spans="68:68" x14ac:dyDescent="0.25">
      <c r="BP338" s="199"/>
    </row>
    <row r="339" spans="68:68" x14ac:dyDescent="0.25">
      <c r="BP339" s="199"/>
    </row>
    <row r="340" spans="68:68" x14ac:dyDescent="0.25">
      <c r="BP340" s="199"/>
    </row>
    <row r="341" spans="68:68" x14ac:dyDescent="0.25">
      <c r="BP341" s="199"/>
    </row>
    <row r="342" spans="68:68" x14ac:dyDescent="0.25">
      <c r="BP342" s="199"/>
    </row>
    <row r="343" spans="68:68" x14ac:dyDescent="0.25">
      <c r="BP343" s="199"/>
    </row>
    <row r="344" spans="68:68" x14ac:dyDescent="0.25">
      <c r="BP344" s="199"/>
    </row>
    <row r="345" spans="68:68" x14ac:dyDescent="0.25">
      <c r="BP345" s="199"/>
    </row>
    <row r="346" spans="68:68" x14ac:dyDescent="0.25">
      <c r="BP346" s="199"/>
    </row>
    <row r="347" spans="68:68" x14ac:dyDescent="0.25">
      <c r="BP347" s="199"/>
    </row>
    <row r="348" spans="68:68" x14ac:dyDescent="0.25">
      <c r="BP348" s="199"/>
    </row>
    <row r="349" spans="68:68" x14ac:dyDescent="0.25">
      <c r="BP349" s="199"/>
    </row>
    <row r="350" spans="68:68" x14ac:dyDescent="0.25">
      <c r="BP350" s="199"/>
    </row>
    <row r="351" spans="68:68" x14ac:dyDescent="0.25">
      <c r="BP351" s="199"/>
    </row>
    <row r="352" spans="68:68" x14ac:dyDescent="0.25">
      <c r="BP352" s="199"/>
    </row>
    <row r="353" spans="68:68" x14ac:dyDescent="0.25">
      <c r="BP353" s="199"/>
    </row>
    <row r="354" spans="68:68" x14ac:dyDescent="0.25">
      <c r="BP354" s="199"/>
    </row>
    <row r="355" spans="68:68" x14ac:dyDescent="0.25">
      <c r="BP355" s="199"/>
    </row>
    <row r="356" spans="68:68" x14ac:dyDescent="0.25">
      <c r="BP356" s="199"/>
    </row>
    <row r="357" spans="68:68" x14ac:dyDescent="0.25">
      <c r="BP357" s="199"/>
    </row>
    <row r="358" spans="68:68" x14ac:dyDescent="0.25">
      <c r="BP358" s="199"/>
    </row>
    <row r="359" spans="68:68" x14ac:dyDescent="0.25">
      <c r="BP359" s="199"/>
    </row>
    <row r="360" spans="68:68" x14ac:dyDescent="0.25">
      <c r="BP360" s="199"/>
    </row>
    <row r="361" spans="68:68" x14ac:dyDescent="0.25">
      <c r="BP361" s="199"/>
    </row>
    <row r="362" spans="68:68" x14ac:dyDescent="0.25">
      <c r="BP362" s="199"/>
    </row>
    <row r="363" spans="68:68" x14ac:dyDescent="0.25">
      <c r="BP363" s="199"/>
    </row>
    <row r="364" spans="68:68" x14ac:dyDescent="0.25">
      <c r="BP364" s="199"/>
    </row>
    <row r="365" spans="68:68" x14ac:dyDescent="0.25">
      <c r="BP365" s="199"/>
    </row>
    <row r="366" spans="68:68" x14ac:dyDescent="0.25">
      <c r="BP366" s="199"/>
    </row>
    <row r="367" spans="68:68" x14ac:dyDescent="0.25">
      <c r="BP367" s="199"/>
    </row>
    <row r="368" spans="68:68" x14ac:dyDescent="0.25">
      <c r="BP368" s="199"/>
    </row>
    <row r="369" spans="68:68" x14ac:dyDescent="0.25">
      <c r="BP369" s="199"/>
    </row>
    <row r="370" spans="68:68" x14ac:dyDescent="0.25">
      <c r="BP370" s="199"/>
    </row>
    <row r="371" spans="68:68" x14ac:dyDescent="0.25">
      <c r="BP371" s="199"/>
    </row>
    <row r="372" spans="68:68" x14ac:dyDescent="0.25">
      <c r="BP372" s="199"/>
    </row>
    <row r="373" spans="68:68" x14ac:dyDescent="0.25">
      <c r="BP373" s="199"/>
    </row>
    <row r="374" spans="68:68" x14ac:dyDescent="0.25">
      <c r="BP374" s="199"/>
    </row>
    <row r="375" spans="68:68" x14ac:dyDescent="0.25">
      <c r="BP375" s="199"/>
    </row>
    <row r="376" spans="68:68" x14ac:dyDescent="0.25">
      <c r="BP376" s="199"/>
    </row>
    <row r="377" spans="68:68" x14ac:dyDescent="0.25">
      <c r="BP377" s="199"/>
    </row>
    <row r="378" spans="68:68" x14ac:dyDescent="0.25">
      <c r="BP378" s="199"/>
    </row>
    <row r="379" spans="68:68" x14ac:dyDescent="0.25">
      <c r="BP379" s="199"/>
    </row>
    <row r="380" spans="68:68" x14ac:dyDescent="0.25">
      <c r="BP380" s="199"/>
    </row>
    <row r="381" spans="68:68" x14ac:dyDescent="0.25">
      <c r="BP381" s="199"/>
    </row>
    <row r="382" spans="68:68" x14ac:dyDescent="0.25">
      <c r="BP382" s="199"/>
    </row>
    <row r="383" spans="68:68" x14ac:dyDescent="0.25">
      <c r="BP383" s="199"/>
    </row>
    <row r="384" spans="68:68" x14ac:dyDescent="0.25">
      <c r="BP384" s="199"/>
    </row>
    <row r="385" spans="68:68" x14ac:dyDescent="0.25">
      <c r="BP385" s="199"/>
    </row>
    <row r="386" spans="68:68" x14ac:dyDescent="0.25">
      <c r="BP386" s="199"/>
    </row>
    <row r="387" spans="68:68" x14ac:dyDescent="0.25">
      <c r="BP387" s="199"/>
    </row>
    <row r="388" spans="68:68" x14ac:dyDescent="0.25">
      <c r="BP388" s="199"/>
    </row>
    <row r="389" spans="68:68" x14ac:dyDescent="0.25">
      <c r="BP389" s="199"/>
    </row>
    <row r="390" spans="68:68" x14ac:dyDescent="0.25">
      <c r="BP390" s="199"/>
    </row>
    <row r="391" spans="68:68" x14ac:dyDescent="0.25">
      <c r="BP391" s="199"/>
    </row>
    <row r="392" spans="68:68" x14ac:dyDescent="0.25">
      <c r="BP392" s="199"/>
    </row>
    <row r="393" spans="68:68" x14ac:dyDescent="0.25">
      <c r="BP393" s="199"/>
    </row>
    <row r="394" spans="68:68" x14ac:dyDescent="0.25">
      <c r="BP394" s="199"/>
    </row>
    <row r="395" spans="68:68" x14ac:dyDescent="0.25">
      <c r="BP395" s="199"/>
    </row>
    <row r="396" spans="68:68" x14ac:dyDescent="0.25">
      <c r="BP396" s="199"/>
    </row>
    <row r="397" spans="68:68" x14ac:dyDescent="0.25">
      <c r="BP397" s="199"/>
    </row>
    <row r="398" spans="68:68" x14ac:dyDescent="0.25">
      <c r="BP398" s="199"/>
    </row>
    <row r="399" spans="68:68" x14ac:dyDescent="0.25">
      <c r="BP399" s="199"/>
    </row>
    <row r="400" spans="68:68" x14ac:dyDescent="0.25">
      <c r="BP400" s="199"/>
    </row>
    <row r="401" spans="68:68" x14ac:dyDescent="0.25">
      <c r="BP401" s="199"/>
    </row>
    <row r="402" spans="68:68" x14ac:dyDescent="0.25">
      <c r="BP402" s="199"/>
    </row>
    <row r="403" spans="68:68" x14ac:dyDescent="0.25">
      <c r="BP403" s="199"/>
    </row>
    <row r="404" spans="68:68" x14ac:dyDescent="0.25">
      <c r="BP404" s="199"/>
    </row>
    <row r="405" spans="68:68" x14ac:dyDescent="0.25">
      <c r="BP405" s="199"/>
    </row>
    <row r="406" spans="68:68" x14ac:dyDescent="0.25">
      <c r="BP406" s="199"/>
    </row>
    <row r="407" spans="68:68" x14ac:dyDescent="0.25">
      <c r="BP407" s="199"/>
    </row>
    <row r="408" spans="68:68" x14ac:dyDescent="0.25">
      <c r="BP408" s="199"/>
    </row>
    <row r="409" spans="68:68" x14ac:dyDescent="0.25">
      <c r="BP409" s="199"/>
    </row>
    <row r="410" spans="68:68" x14ac:dyDescent="0.25">
      <c r="BP410" s="199"/>
    </row>
    <row r="411" spans="68:68" x14ac:dyDescent="0.25">
      <c r="BP411" s="199"/>
    </row>
    <row r="412" spans="68:68" x14ac:dyDescent="0.25">
      <c r="BP412" s="199"/>
    </row>
    <row r="413" spans="68:68" x14ac:dyDescent="0.25">
      <c r="BP413" s="199"/>
    </row>
    <row r="414" spans="68:68" x14ac:dyDescent="0.25">
      <c r="BP414" s="199"/>
    </row>
    <row r="415" spans="68:68" x14ac:dyDescent="0.25">
      <c r="BP415" s="199"/>
    </row>
    <row r="416" spans="68:68" x14ac:dyDescent="0.25">
      <c r="BP416" s="199"/>
    </row>
    <row r="417" spans="68:68" x14ac:dyDescent="0.25">
      <c r="BP417" s="199"/>
    </row>
    <row r="418" spans="68:68" x14ac:dyDescent="0.25">
      <c r="BP418" s="199"/>
    </row>
    <row r="419" spans="68:68" x14ac:dyDescent="0.25">
      <c r="BP419" s="199"/>
    </row>
    <row r="420" spans="68:68" x14ac:dyDescent="0.25">
      <c r="BP420" s="199"/>
    </row>
    <row r="421" spans="68:68" x14ac:dyDescent="0.25">
      <c r="BP421" s="199"/>
    </row>
    <row r="422" spans="68:68" x14ac:dyDescent="0.25">
      <c r="BP422" s="199"/>
    </row>
    <row r="423" spans="68:68" x14ac:dyDescent="0.25">
      <c r="BP423" s="199"/>
    </row>
    <row r="424" spans="68:68" x14ac:dyDescent="0.25">
      <c r="BP424" s="199"/>
    </row>
    <row r="425" spans="68:68" x14ac:dyDescent="0.25">
      <c r="BP425" s="199"/>
    </row>
    <row r="426" spans="68:68" x14ac:dyDescent="0.25">
      <c r="BP426" s="199"/>
    </row>
    <row r="427" spans="68:68" x14ac:dyDescent="0.25">
      <c r="BP427" s="199"/>
    </row>
    <row r="428" spans="68:68" x14ac:dyDescent="0.25">
      <c r="BP428" s="199"/>
    </row>
    <row r="429" spans="68:68" x14ac:dyDescent="0.25">
      <c r="BP429" s="199"/>
    </row>
    <row r="430" spans="68:68" x14ac:dyDescent="0.25">
      <c r="BP430" s="199"/>
    </row>
    <row r="431" spans="68:68" x14ac:dyDescent="0.25">
      <c r="BP431" s="199"/>
    </row>
    <row r="432" spans="68:68" x14ac:dyDescent="0.25">
      <c r="BP432" s="199"/>
    </row>
    <row r="433" spans="68:68" x14ac:dyDescent="0.25">
      <c r="BP433" s="199"/>
    </row>
    <row r="434" spans="68:68" x14ac:dyDescent="0.25">
      <c r="BP434" s="199"/>
    </row>
    <row r="435" spans="68:68" x14ac:dyDescent="0.25">
      <c r="BP435" s="199"/>
    </row>
    <row r="436" spans="68:68" x14ac:dyDescent="0.25">
      <c r="BP436" s="199"/>
    </row>
    <row r="437" spans="68:68" x14ac:dyDescent="0.25">
      <c r="BP437" s="199"/>
    </row>
    <row r="438" spans="68:68" x14ac:dyDescent="0.25">
      <c r="BP438" s="199"/>
    </row>
    <row r="439" spans="68:68" x14ac:dyDescent="0.25">
      <c r="BP439" s="199"/>
    </row>
    <row r="440" spans="68:68" x14ac:dyDescent="0.25">
      <c r="BP440" s="199"/>
    </row>
    <row r="441" spans="68:68" x14ac:dyDescent="0.25">
      <c r="BP441" s="199"/>
    </row>
    <row r="442" spans="68:68" x14ac:dyDescent="0.25">
      <c r="BP442" s="199"/>
    </row>
    <row r="443" spans="68:68" x14ac:dyDescent="0.25">
      <c r="BP443" s="199"/>
    </row>
    <row r="444" spans="68:68" x14ac:dyDescent="0.25">
      <c r="BP444" s="199"/>
    </row>
    <row r="445" spans="68:68" x14ac:dyDescent="0.25">
      <c r="BP445" s="199"/>
    </row>
    <row r="446" spans="68:68" x14ac:dyDescent="0.25">
      <c r="BP446" s="199"/>
    </row>
    <row r="447" spans="68:68" x14ac:dyDescent="0.25">
      <c r="BP447" s="199"/>
    </row>
    <row r="448" spans="68:68" x14ac:dyDescent="0.25">
      <c r="BP448" s="199"/>
    </row>
    <row r="449" spans="68:68" x14ac:dyDescent="0.25">
      <c r="BP449" s="199"/>
    </row>
    <row r="450" spans="68:68" x14ac:dyDescent="0.25">
      <c r="BP450" s="199"/>
    </row>
    <row r="451" spans="68:68" x14ac:dyDescent="0.25">
      <c r="BP451" s="199"/>
    </row>
    <row r="452" spans="68:68" x14ac:dyDescent="0.25">
      <c r="BP452" s="199"/>
    </row>
    <row r="453" spans="68:68" x14ac:dyDescent="0.25">
      <c r="BP453" s="199"/>
    </row>
    <row r="454" spans="68:68" x14ac:dyDescent="0.25">
      <c r="BP454" s="199"/>
    </row>
    <row r="455" spans="68:68" x14ac:dyDescent="0.25">
      <c r="BP455" s="199"/>
    </row>
    <row r="456" spans="68:68" x14ac:dyDescent="0.25">
      <c r="BP456" s="199"/>
    </row>
    <row r="457" spans="68:68" x14ac:dyDescent="0.25">
      <c r="BP457" s="199"/>
    </row>
    <row r="458" spans="68:68" x14ac:dyDescent="0.25">
      <c r="BP458" s="200"/>
    </row>
    <row r="459" spans="68:68" x14ac:dyDescent="0.25">
      <c r="BP459" s="200"/>
    </row>
    <row r="460" spans="68:68" x14ac:dyDescent="0.25">
      <c r="BP460" s="200"/>
    </row>
    <row r="461" spans="68:68" x14ac:dyDescent="0.25">
      <c r="BP461" s="200"/>
    </row>
    <row r="462" spans="68:68" x14ac:dyDescent="0.25">
      <c r="BP462" s="200"/>
    </row>
    <row r="463" spans="68:68" x14ac:dyDescent="0.25">
      <c r="BP463" s="200"/>
    </row>
    <row r="464" spans="68:68" x14ac:dyDescent="0.25">
      <c r="BP464" s="200"/>
    </row>
    <row r="465" spans="68:68" x14ac:dyDescent="0.25">
      <c r="BP465" s="200"/>
    </row>
    <row r="466" spans="68:68" x14ac:dyDescent="0.25">
      <c r="BP466" s="200"/>
    </row>
    <row r="467" spans="68:68" x14ac:dyDescent="0.25">
      <c r="BP467" s="200"/>
    </row>
    <row r="468" spans="68:68" x14ac:dyDescent="0.25">
      <c r="BP468" s="200"/>
    </row>
    <row r="469" spans="68:68" x14ac:dyDescent="0.25">
      <c r="BP469" s="200"/>
    </row>
    <row r="470" spans="68:68" x14ac:dyDescent="0.25">
      <c r="BP470" s="200"/>
    </row>
    <row r="471" spans="68:68" x14ac:dyDescent="0.25">
      <c r="BP471" s="200"/>
    </row>
    <row r="472" spans="68:68" x14ac:dyDescent="0.25">
      <c r="BP472" s="200"/>
    </row>
    <row r="473" spans="68:68" x14ac:dyDescent="0.25">
      <c r="BP473" s="200"/>
    </row>
    <row r="474" spans="68:68" x14ac:dyDescent="0.25">
      <c r="BP474" s="200"/>
    </row>
    <row r="475" spans="68:68" x14ac:dyDescent="0.25">
      <c r="BP475" s="200"/>
    </row>
    <row r="476" spans="68:68" x14ac:dyDescent="0.25">
      <c r="BP476" s="200"/>
    </row>
    <row r="477" spans="68:68" x14ac:dyDescent="0.25">
      <c r="BP477" s="200"/>
    </row>
  </sheetData>
  <mergeCells count="155">
    <mergeCell ref="G8:G10"/>
    <mergeCell ref="E4:E5"/>
    <mergeCell ref="J4:K5"/>
    <mergeCell ref="F71:F73"/>
    <mergeCell ref="F4:F5"/>
    <mergeCell ref="F6:F7"/>
    <mergeCell ref="F17:F18"/>
    <mergeCell ref="F25:F30"/>
    <mergeCell ref="F31:F34"/>
    <mergeCell ref="F35:F40"/>
    <mergeCell ref="F41:F46"/>
    <mergeCell ref="F53:F54"/>
    <mergeCell ref="F55:F59"/>
    <mergeCell ref="F19:F24"/>
    <mergeCell ref="F51:F52"/>
    <mergeCell ref="H6:H7"/>
    <mergeCell ref="G17:G18"/>
    <mergeCell ref="J6:J7"/>
    <mergeCell ref="I71:I73"/>
    <mergeCell ref="J71:J73"/>
    <mergeCell ref="I60:I61"/>
    <mergeCell ref="I41:I46"/>
    <mergeCell ref="J28:J30"/>
    <mergeCell ref="G25:G30"/>
    <mergeCell ref="D49:D50"/>
    <mergeCell ref="E55:E59"/>
    <mergeCell ref="C19:C21"/>
    <mergeCell ref="E19:E24"/>
    <mergeCell ref="D71:D73"/>
    <mergeCell ref="E71:E73"/>
    <mergeCell ref="C41:C43"/>
    <mergeCell ref="M4:P4"/>
    <mergeCell ref="B6:B7"/>
    <mergeCell ref="C6:C7"/>
    <mergeCell ref="D6:D7"/>
    <mergeCell ref="E6:E7"/>
    <mergeCell ref="G6:G7"/>
    <mergeCell ref="D8:D9"/>
    <mergeCell ref="J8:J9"/>
    <mergeCell ref="C11:C12"/>
    <mergeCell ref="J11:J12"/>
    <mergeCell ref="G4:I4"/>
    <mergeCell ref="F8:F10"/>
    <mergeCell ref="E8:E10"/>
    <mergeCell ref="B4:B5"/>
    <mergeCell ref="I6:I7"/>
    <mergeCell ref="I8:I10"/>
    <mergeCell ref="H8:H10"/>
    <mergeCell ref="D17:D18"/>
    <mergeCell ref="J60:J61"/>
    <mergeCell ref="I53:I54"/>
    <mergeCell ref="J53:J54"/>
    <mergeCell ref="J55:J59"/>
    <mergeCell ref="I55:I59"/>
    <mergeCell ref="J44:J46"/>
    <mergeCell ref="J68:J69"/>
    <mergeCell ref="B53:B73"/>
    <mergeCell ref="D31:D34"/>
    <mergeCell ref="E31:E34"/>
    <mergeCell ref="C35:C37"/>
    <mergeCell ref="D35:D38"/>
    <mergeCell ref="E35:E40"/>
    <mergeCell ref="C25:C27"/>
    <mergeCell ref="D25:D30"/>
    <mergeCell ref="E25:E30"/>
    <mergeCell ref="C60:C61"/>
    <mergeCell ref="D60:D61"/>
    <mergeCell ref="C53:C54"/>
    <mergeCell ref="D53:D54"/>
    <mergeCell ref="C55:C56"/>
    <mergeCell ref="D55:D59"/>
    <mergeCell ref="C49:C50"/>
    <mergeCell ref="C17:C18"/>
    <mergeCell ref="B17:B18"/>
    <mergeCell ref="C4:C5"/>
    <mergeCell ref="D4:D5"/>
    <mergeCell ref="B19:B52"/>
    <mergeCell ref="A6:A74"/>
    <mergeCell ref="H53:H54"/>
    <mergeCell ref="G55:G59"/>
    <mergeCell ref="H55:H59"/>
    <mergeCell ref="G71:G73"/>
    <mergeCell ref="H71:H73"/>
    <mergeCell ref="H41:H46"/>
    <mergeCell ref="D41:D46"/>
    <mergeCell ref="E41:E46"/>
    <mergeCell ref="G41:G46"/>
    <mergeCell ref="E60:E61"/>
    <mergeCell ref="G60:G61"/>
    <mergeCell ref="H60:H61"/>
    <mergeCell ref="F47:F48"/>
    <mergeCell ref="F49:F50"/>
    <mergeCell ref="H49:H50"/>
    <mergeCell ref="H17:H18"/>
    <mergeCell ref="G35:G40"/>
    <mergeCell ref="H35:H40"/>
    <mergeCell ref="J47:J48"/>
    <mergeCell ref="H25:H30"/>
    <mergeCell ref="I25:I30"/>
    <mergeCell ref="I31:I34"/>
    <mergeCell ref="J31:J34"/>
    <mergeCell ref="J17:J18"/>
    <mergeCell ref="I17:I18"/>
    <mergeCell ref="H31:H34"/>
    <mergeCell ref="G31:G34"/>
    <mergeCell ref="I35:I40"/>
    <mergeCell ref="J38:J40"/>
    <mergeCell ref="E53:E54"/>
    <mergeCell ref="G53:G54"/>
    <mergeCell ref="F60:F61"/>
    <mergeCell ref="I49:I50"/>
    <mergeCell ref="J49:J50"/>
    <mergeCell ref="B8:B16"/>
    <mergeCell ref="D11:D14"/>
    <mergeCell ref="F11:F14"/>
    <mergeCell ref="E11:E14"/>
    <mergeCell ref="G11:G14"/>
    <mergeCell ref="H11:H14"/>
    <mergeCell ref="I11:I14"/>
    <mergeCell ref="J15:J16"/>
    <mergeCell ref="C47:C48"/>
    <mergeCell ref="D47:D48"/>
    <mergeCell ref="E47:E48"/>
    <mergeCell ref="G47:G48"/>
    <mergeCell ref="J51:J52"/>
    <mergeCell ref="I51:I52"/>
    <mergeCell ref="H51:H52"/>
    <mergeCell ref="G19:G24"/>
    <mergeCell ref="H19:H24"/>
    <mergeCell ref="I19:I24"/>
    <mergeCell ref="D19:D24"/>
    <mergeCell ref="A2:F2"/>
    <mergeCell ref="C68:C69"/>
    <mergeCell ref="D68:D69"/>
    <mergeCell ref="E68:E69"/>
    <mergeCell ref="F68:F69"/>
    <mergeCell ref="G68:G69"/>
    <mergeCell ref="H68:H69"/>
    <mergeCell ref="I68:I69"/>
    <mergeCell ref="C15:C16"/>
    <mergeCell ref="D15:D16"/>
    <mergeCell ref="E15:E16"/>
    <mergeCell ref="F15:F16"/>
    <mergeCell ref="G15:G16"/>
    <mergeCell ref="H15:H16"/>
    <mergeCell ref="I15:I16"/>
    <mergeCell ref="E17:E18"/>
    <mergeCell ref="D51:D52"/>
    <mergeCell ref="C51:C52"/>
    <mergeCell ref="E49:E50"/>
    <mergeCell ref="E51:E52"/>
    <mergeCell ref="G51:G52"/>
    <mergeCell ref="G49:G50"/>
    <mergeCell ref="H47:H48"/>
    <mergeCell ref="I47:I48"/>
  </mergeCells>
  <pageMargins left="0.23622047244094491" right="0.23622047244094491" top="0.74803149606299213" bottom="0.74803149606299213" header="0.31496062992125984" footer="0.31496062992125984"/>
  <pageSetup paperSize="9" scale="81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BQ97"/>
  <sheetViews>
    <sheetView zoomScale="80" zoomScaleNormal="80" workbookViewId="0">
      <pane xSplit="11" ySplit="3" topLeftCell="L7" activePane="bottomRight" state="frozen"/>
      <selection pane="topRight" activeCell="L1" sqref="L1"/>
      <selection pane="bottomLeft" activeCell="A4" sqref="A4"/>
      <selection pane="bottomRight" activeCell="L4" sqref="L4"/>
    </sheetView>
  </sheetViews>
  <sheetFormatPr defaultRowHeight="15.75" x14ac:dyDescent="0.25"/>
  <cols>
    <col min="2" max="2" width="13.5703125" customWidth="1"/>
    <col min="3" max="3" width="26.28515625" customWidth="1"/>
    <col min="4" max="4" width="26" customWidth="1"/>
    <col min="5" max="6" width="17.42578125" hidden="1" customWidth="1"/>
    <col min="7" max="9" width="9.140625" hidden="1" customWidth="1"/>
    <col min="10" max="10" width="19.42578125" customWidth="1"/>
    <col min="11" max="11" width="10.7109375" customWidth="1"/>
    <col min="12" max="18" width="10.42578125" style="86" customWidth="1"/>
    <col min="19" max="19" width="11.28515625" style="86" customWidth="1"/>
    <col min="20" max="20" width="10.42578125" style="86" bestFit="1" customWidth="1"/>
    <col min="21" max="21" width="10.42578125" style="86" customWidth="1"/>
    <col min="22" max="22" width="12.5703125" style="86" bestFit="1" customWidth="1"/>
    <col min="23" max="29" width="10.42578125" style="86" customWidth="1"/>
    <col min="30" max="30" width="11.28515625" style="86" customWidth="1"/>
    <col min="31" max="35" width="10.42578125" style="86" customWidth="1"/>
    <col min="36" max="36" width="11.28515625" style="86" customWidth="1"/>
    <col min="37" max="38" width="10.42578125" style="86" customWidth="1"/>
    <col min="39" max="39" width="10.42578125" style="86" bestFit="1" customWidth="1"/>
    <col min="40" max="46" width="10.42578125" style="86" customWidth="1"/>
    <col min="47" max="47" width="10.42578125" style="86" bestFit="1" customWidth="1"/>
    <col min="48" max="51" width="10.42578125" style="86" customWidth="1"/>
    <col min="52" max="52" width="10.42578125" style="270" customWidth="1"/>
    <col min="53" max="53" width="11.28515625" style="86" customWidth="1"/>
    <col min="54" max="58" width="10.42578125" style="86" customWidth="1"/>
    <col min="59" max="59" width="10.42578125" style="86" bestFit="1" customWidth="1"/>
    <col min="60" max="63" width="10.42578125" style="86" customWidth="1"/>
    <col min="64" max="64" width="14.7109375" style="86" hidden="1" customWidth="1"/>
    <col min="65" max="66" width="0" style="86" hidden="1" customWidth="1"/>
    <col min="67" max="68" width="9.140625" style="86"/>
    <col min="69" max="69" width="9.140625" style="193"/>
  </cols>
  <sheetData>
    <row r="1" spans="1:69" ht="16.5" customHeight="1" thickBot="1" x14ac:dyDescent="0.3">
      <c r="A1" s="222" t="s">
        <v>233</v>
      </c>
      <c r="B1" s="221"/>
      <c r="C1" s="221"/>
      <c r="D1" s="221"/>
      <c r="E1" s="221"/>
      <c r="F1" s="221"/>
      <c r="G1" s="221"/>
      <c r="H1" s="221"/>
      <c r="I1" s="221"/>
      <c r="J1" s="7"/>
      <c r="K1" s="7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</row>
    <row r="2" spans="1:69" s="86" customFormat="1" ht="23.25" customHeight="1" x14ac:dyDescent="0.25">
      <c r="A2" s="162"/>
      <c r="B2" s="440" t="s">
        <v>0</v>
      </c>
      <c r="C2" s="442" t="s">
        <v>1</v>
      </c>
      <c r="D2" s="442" t="s">
        <v>2</v>
      </c>
      <c r="E2" s="442" t="s">
        <v>3</v>
      </c>
      <c r="F2" s="440" t="s">
        <v>234</v>
      </c>
      <c r="G2" s="383" t="s">
        <v>4</v>
      </c>
      <c r="H2" s="384"/>
      <c r="I2" s="444"/>
      <c r="J2" s="445" t="s">
        <v>5</v>
      </c>
      <c r="K2" s="446"/>
      <c r="L2" s="383" t="s">
        <v>6</v>
      </c>
      <c r="M2" s="384"/>
      <c r="N2" s="384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 t="s">
        <v>6</v>
      </c>
      <c r="BN2" s="163"/>
      <c r="BO2" s="163"/>
      <c r="BP2" s="163"/>
      <c r="BQ2" s="195"/>
    </row>
    <row r="3" spans="1:69" s="86" customFormat="1" ht="112.5" customHeight="1" thickBot="1" x14ac:dyDescent="0.3">
      <c r="A3" s="164" t="s">
        <v>166</v>
      </c>
      <c r="B3" s="441"/>
      <c r="C3" s="443"/>
      <c r="D3" s="443"/>
      <c r="E3" s="443"/>
      <c r="F3" s="441"/>
      <c r="G3" s="165" t="s">
        <v>7</v>
      </c>
      <c r="H3" s="166" t="s">
        <v>8</v>
      </c>
      <c r="I3" s="166" t="s">
        <v>9</v>
      </c>
      <c r="J3" s="447"/>
      <c r="K3" s="448"/>
      <c r="L3" s="167">
        <v>1</v>
      </c>
      <c r="M3" s="167">
        <v>2</v>
      </c>
      <c r="N3" s="167">
        <v>3</v>
      </c>
      <c r="O3" s="167">
        <v>4</v>
      </c>
      <c r="P3" s="167">
        <v>5</v>
      </c>
      <c r="Q3" s="167">
        <v>6</v>
      </c>
      <c r="R3" s="167">
        <v>7</v>
      </c>
      <c r="S3" s="167">
        <v>8</v>
      </c>
      <c r="T3" s="167">
        <v>9</v>
      </c>
      <c r="U3" s="167">
        <v>11</v>
      </c>
      <c r="V3" s="167">
        <v>14</v>
      </c>
      <c r="W3" s="167">
        <v>15</v>
      </c>
      <c r="X3" s="167">
        <v>17</v>
      </c>
      <c r="Y3" s="167">
        <v>18</v>
      </c>
      <c r="Z3" s="167">
        <v>19</v>
      </c>
      <c r="AA3" s="167">
        <v>20</v>
      </c>
      <c r="AB3" s="167">
        <v>21</v>
      </c>
      <c r="AC3" s="167">
        <v>22</v>
      </c>
      <c r="AD3" s="167">
        <v>23</v>
      </c>
      <c r="AE3" s="168">
        <v>24</v>
      </c>
      <c r="AF3" s="167">
        <v>25</v>
      </c>
      <c r="AG3" s="167">
        <v>26</v>
      </c>
      <c r="AH3" s="168">
        <v>28</v>
      </c>
      <c r="AI3" s="168">
        <v>29</v>
      </c>
      <c r="AJ3" s="168">
        <v>30</v>
      </c>
      <c r="AK3" s="167">
        <v>31</v>
      </c>
      <c r="AL3" s="168">
        <v>32</v>
      </c>
      <c r="AM3" s="168">
        <v>33</v>
      </c>
      <c r="AN3" s="168">
        <v>35</v>
      </c>
      <c r="AO3" s="167">
        <v>36</v>
      </c>
      <c r="AP3" s="168">
        <v>37</v>
      </c>
      <c r="AQ3" s="168">
        <v>39</v>
      </c>
      <c r="AR3" s="167">
        <v>41</v>
      </c>
      <c r="AS3" s="167">
        <v>42</v>
      </c>
      <c r="AT3" s="168">
        <v>43</v>
      </c>
      <c r="AU3" s="167">
        <v>44</v>
      </c>
      <c r="AV3" s="167">
        <v>49</v>
      </c>
      <c r="AW3" s="167">
        <v>50</v>
      </c>
      <c r="AX3" s="167">
        <v>53</v>
      </c>
      <c r="AY3" s="168">
        <v>54</v>
      </c>
      <c r="AZ3" s="168">
        <v>55</v>
      </c>
      <c r="BA3" s="167">
        <v>56</v>
      </c>
      <c r="BB3" s="168">
        <v>58</v>
      </c>
      <c r="BC3" s="167">
        <v>61</v>
      </c>
      <c r="BD3" s="167">
        <v>62</v>
      </c>
      <c r="BE3" s="168">
        <v>63</v>
      </c>
      <c r="BF3" s="168">
        <v>64</v>
      </c>
      <c r="BG3" s="168">
        <v>65</v>
      </c>
      <c r="BH3" s="168">
        <v>66</v>
      </c>
      <c r="BI3" s="167">
        <v>67</v>
      </c>
      <c r="BJ3" s="168">
        <v>68</v>
      </c>
      <c r="BK3" s="167" t="s">
        <v>249</v>
      </c>
      <c r="BL3" s="169" t="s">
        <v>130</v>
      </c>
      <c r="BM3" s="170" t="s">
        <v>11</v>
      </c>
      <c r="BN3" s="170" t="s">
        <v>12</v>
      </c>
      <c r="BO3" s="170" t="s">
        <v>250</v>
      </c>
      <c r="BP3" s="171" t="s">
        <v>253</v>
      </c>
      <c r="BQ3" s="182" t="s">
        <v>254</v>
      </c>
    </row>
    <row r="4" spans="1:69" s="11" customFormat="1" ht="24.75" customHeight="1" x14ac:dyDescent="0.25">
      <c r="A4" s="479" t="s">
        <v>179</v>
      </c>
      <c r="B4" s="449" t="s">
        <v>66</v>
      </c>
      <c r="C4" s="452" t="s">
        <v>67</v>
      </c>
      <c r="D4" s="453" t="s">
        <v>68</v>
      </c>
      <c r="E4" s="454" t="s">
        <v>69</v>
      </c>
      <c r="F4" s="490" t="s">
        <v>241</v>
      </c>
      <c r="G4" s="437"/>
      <c r="H4" s="437" t="s">
        <v>16</v>
      </c>
      <c r="I4" s="437" t="s">
        <v>16</v>
      </c>
      <c r="J4" s="437" t="s">
        <v>288</v>
      </c>
      <c r="K4" s="157" t="s">
        <v>17</v>
      </c>
      <c r="L4" s="158">
        <f>IF(L5&lt;59.99,0,IF(L5&gt;80,3,2))</f>
        <v>2</v>
      </c>
      <c r="M4" s="158">
        <f t="shared" ref="M4:BK4" si="0">IF(M5&lt;59.99,0,IF(M5&gt;80,3,2))</f>
        <v>0</v>
      </c>
      <c r="N4" s="158">
        <f t="shared" si="0"/>
        <v>3</v>
      </c>
      <c r="O4" s="158">
        <f t="shared" si="0"/>
        <v>0</v>
      </c>
      <c r="P4" s="158">
        <f t="shared" si="0"/>
        <v>2</v>
      </c>
      <c r="Q4" s="158">
        <f t="shared" si="0"/>
        <v>2</v>
      </c>
      <c r="R4" s="158">
        <f t="shared" si="0"/>
        <v>3</v>
      </c>
      <c r="S4" s="158">
        <f t="shared" si="0"/>
        <v>0</v>
      </c>
      <c r="T4" s="158">
        <f t="shared" si="0"/>
        <v>2</v>
      </c>
      <c r="U4" s="158">
        <f t="shared" si="0"/>
        <v>3</v>
      </c>
      <c r="V4" s="158">
        <f t="shared" si="0"/>
        <v>2</v>
      </c>
      <c r="W4" s="158">
        <f t="shared" si="0"/>
        <v>0</v>
      </c>
      <c r="X4" s="158">
        <f t="shared" si="0"/>
        <v>0</v>
      </c>
      <c r="Y4" s="158">
        <f t="shared" si="0"/>
        <v>2</v>
      </c>
      <c r="Z4" s="158">
        <f t="shared" si="0"/>
        <v>3</v>
      </c>
      <c r="AA4" s="158">
        <f t="shared" si="0"/>
        <v>2</v>
      </c>
      <c r="AB4" s="158">
        <f t="shared" si="0"/>
        <v>3</v>
      </c>
      <c r="AC4" s="158">
        <f t="shared" si="0"/>
        <v>2</v>
      </c>
      <c r="AD4" s="158">
        <f t="shared" si="0"/>
        <v>2</v>
      </c>
      <c r="AE4" s="158">
        <f t="shared" si="0"/>
        <v>2</v>
      </c>
      <c r="AF4" s="158">
        <f t="shared" si="0"/>
        <v>0</v>
      </c>
      <c r="AG4" s="158">
        <f t="shared" si="0"/>
        <v>0</v>
      </c>
      <c r="AH4" s="158">
        <f t="shared" si="0"/>
        <v>0</v>
      </c>
      <c r="AI4" s="158">
        <f t="shared" si="0"/>
        <v>0</v>
      </c>
      <c r="AJ4" s="158">
        <f t="shared" si="0"/>
        <v>0</v>
      </c>
      <c r="AK4" s="158">
        <f t="shared" si="0"/>
        <v>0</v>
      </c>
      <c r="AL4" s="158">
        <f t="shared" si="0"/>
        <v>2</v>
      </c>
      <c r="AM4" s="158">
        <f t="shared" si="0"/>
        <v>3</v>
      </c>
      <c r="AN4" s="158">
        <f t="shared" si="0"/>
        <v>2</v>
      </c>
      <c r="AO4" s="158">
        <f t="shared" si="0"/>
        <v>2</v>
      </c>
      <c r="AP4" s="158">
        <f t="shared" si="0"/>
        <v>0</v>
      </c>
      <c r="AQ4" s="158">
        <f t="shared" si="0"/>
        <v>2</v>
      </c>
      <c r="AR4" s="158">
        <f t="shared" si="0"/>
        <v>2</v>
      </c>
      <c r="AS4" s="158">
        <f t="shared" si="0"/>
        <v>0</v>
      </c>
      <c r="AT4" s="158">
        <f t="shared" si="0"/>
        <v>0</v>
      </c>
      <c r="AU4" s="158">
        <f t="shared" si="0"/>
        <v>2</v>
      </c>
      <c r="AV4" s="158">
        <f t="shared" si="0"/>
        <v>0</v>
      </c>
      <c r="AW4" s="158">
        <f t="shared" si="0"/>
        <v>0</v>
      </c>
      <c r="AX4" s="158">
        <f t="shared" si="0"/>
        <v>2</v>
      </c>
      <c r="AY4" s="158">
        <f t="shared" si="0"/>
        <v>0</v>
      </c>
      <c r="AZ4" s="158">
        <f t="shared" si="0"/>
        <v>2</v>
      </c>
      <c r="BA4" s="158">
        <f t="shared" si="0"/>
        <v>0</v>
      </c>
      <c r="BB4" s="158">
        <f t="shared" si="0"/>
        <v>0</v>
      </c>
      <c r="BC4" s="158">
        <f t="shared" si="0"/>
        <v>2</v>
      </c>
      <c r="BD4" s="158">
        <f t="shared" si="0"/>
        <v>2</v>
      </c>
      <c r="BE4" s="158">
        <f t="shared" si="0"/>
        <v>2</v>
      </c>
      <c r="BF4" s="158">
        <f t="shared" si="0"/>
        <v>2</v>
      </c>
      <c r="BG4" s="158">
        <f t="shared" si="0"/>
        <v>2</v>
      </c>
      <c r="BH4" s="158">
        <f t="shared" si="0"/>
        <v>2</v>
      </c>
      <c r="BI4" s="158">
        <f t="shared" si="0"/>
        <v>3</v>
      </c>
      <c r="BJ4" s="158">
        <f t="shared" si="0"/>
        <v>0</v>
      </c>
      <c r="BK4" s="158">
        <f t="shared" si="0"/>
        <v>0</v>
      </c>
      <c r="BL4" s="159"/>
      <c r="BM4" s="160"/>
      <c r="BN4" s="160"/>
      <c r="BO4" s="160"/>
      <c r="BP4" s="161"/>
      <c r="BQ4" s="196"/>
    </row>
    <row r="5" spans="1:69" s="11" customFormat="1" ht="21" customHeight="1" thickBot="1" x14ac:dyDescent="0.3">
      <c r="A5" s="466"/>
      <c r="B5" s="450"/>
      <c r="C5" s="436"/>
      <c r="D5" s="403"/>
      <c r="E5" s="415"/>
      <c r="F5" s="454"/>
      <c r="G5" s="402"/>
      <c r="H5" s="402"/>
      <c r="I5" s="402"/>
      <c r="J5" s="402"/>
      <c r="K5" s="120" t="s">
        <v>18</v>
      </c>
      <c r="L5" s="39">
        <v>66.7</v>
      </c>
      <c r="M5" s="39">
        <v>47.4</v>
      </c>
      <c r="N5" s="39">
        <v>80.400000000000006</v>
      </c>
      <c r="O5" s="39">
        <v>57.4</v>
      </c>
      <c r="P5" s="39">
        <v>62.9</v>
      </c>
      <c r="Q5" s="39">
        <v>72.5</v>
      </c>
      <c r="R5" s="39">
        <v>81.599999999999994</v>
      </c>
      <c r="S5" s="39">
        <v>50.9</v>
      </c>
      <c r="T5" s="39">
        <v>65.2</v>
      </c>
      <c r="U5" s="39">
        <v>81.8</v>
      </c>
      <c r="V5" s="39">
        <v>66</v>
      </c>
      <c r="W5" s="39">
        <v>56.8</v>
      </c>
      <c r="X5" s="39">
        <v>58.8</v>
      </c>
      <c r="Y5" s="39">
        <v>62.1</v>
      </c>
      <c r="Z5" s="39">
        <v>83.3</v>
      </c>
      <c r="AA5" s="39">
        <v>60</v>
      </c>
      <c r="AB5" s="39">
        <v>94</v>
      </c>
      <c r="AC5" s="39">
        <v>79.3</v>
      </c>
      <c r="AD5" s="39">
        <v>76.3</v>
      </c>
      <c r="AE5" s="39">
        <v>72.399999999999991</v>
      </c>
      <c r="AF5" s="39">
        <v>14.299999999999999</v>
      </c>
      <c r="AG5" s="39">
        <v>37.5</v>
      </c>
      <c r="AH5" s="39">
        <v>52.5</v>
      </c>
      <c r="AI5" s="39">
        <v>34.300000000000004</v>
      </c>
      <c r="AJ5" s="39">
        <v>59.3</v>
      </c>
      <c r="AK5" s="39">
        <v>28.599999999999998</v>
      </c>
      <c r="AL5" s="39">
        <v>78</v>
      </c>
      <c r="AM5" s="39">
        <v>82.8</v>
      </c>
      <c r="AN5" s="39">
        <v>63</v>
      </c>
      <c r="AO5" s="39">
        <v>68.8</v>
      </c>
      <c r="AP5" s="39">
        <v>25</v>
      </c>
      <c r="AQ5" s="39">
        <v>70.5</v>
      </c>
      <c r="AR5" s="39">
        <v>70</v>
      </c>
      <c r="AS5" s="39">
        <v>56.3</v>
      </c>
      <c r="AT5" s="39">
        <v>52.6</v>
      </c>
      <c r="AU5" s="39">
        <v>66.3</v>
      </c>
      <c r="AV5" s="39">
        <v>46.400000000000006</v>
      </c>
      <c r="AW5" s="39">
        <v>50</v>
      </c>
      <c r="AX5" s="39">
        <v>63.3</v>
      </c>
      <c r="AY5" s="39">
        <v>33.300000000000004</v>
      </c>
      <c r="AZ5" s="39">
        <v>75</v>
      </c>
      <c r="BA5" s="39">
        <v>56.100000000000009</v>
      </c>
      <c r="BB5" s="39">
        <v>56.499999999999993</v>
      </c>
      <c r="BC5" s="39">
        <v>73.900000000000006</v>
      </c>
      <c r="BD5" s="39">
        <v>65.5</v>
      </c>
      <c r="BE5" s="39">
        <v>70</v>
      </c>
      <c r="BF5" s="39">
        <v>66.7</v>
      </c>
      <c r="BG5" s="39">
        <v>70.7</v>
      </c>
      <c r="BH5" s="39">
        <v>75.7</v>
      </c>
      <c r="BI5" s="39">
        <v>84.1</v>
      </c>
      <c r="BJ5" s="39">
        <v>52.2</v>
      </c>
      <c r="BK5" s="39">
        <v>53.800000000000004</v>
      </c>
      <c r="BL5" s="37"/>
      <c r="BM5" s="37"/>
      <c r="BN5" s="37"/>
      <c r="BO5" s="37">
        <v>72.8</v>
      </c>
      <c r="BP5" s="61">
        <v>76.3</v>
      </c>
      <c r="BQ5" s="197">
        <v>65.099999999999994</v>
      </c>
    </row>
    <row r="6" spans="1:69" s="11" customFormat="1" x14ac:dyDescent="0.25">
      <c r="A6" s="466"/>
      <c r="B6" s="450"/>
      <c r="C6" s="435" t="s">
        <v>270</v>
      </c>
      <c r="D6" s="403" t="s">
        <v>70</v>
      </c>
      <c r="E6" s="415" t="s">
        <v>69</v>
      </c>
      <c r="F6" s="489" t="s">
        <v>242</v>
      </c>
      <c r="G6" s="402" t="s">
        <v>16</v>
      </c>
      <c r="H6" s="402" t="s">
        <v>16</v>
      </c>
      <c r="I6" s="412" t="s">
        <v>16</v>
      </c>
      <c r="J6" s="422" t="s">
        <v>287</v>
      </c>
      <c r="K6" s="19" t="s">
        <v>17</v>
      </c>
      <c r="L6" s="40">
        <f>IF(L7=0,0,IF(L7&gt;15,3,2))</f>
        <v>3</v>
      </c>
      <c r="M6" s="40">
        <f t="shared" ref="M6:BK6" si="1">IF(M7=0,0,IF(M7&gt;15,3,2))</f>
        <v>3</v>
      </c>
      <c r="N6" s="40">
        <f t="shared" si="1"/>
        <v>2</v>
      </c>
      <c r="O6" s="40">
        <f t="shared" si="1"/>
        <v>2</v>
      </c>
      <c r="P6" s="40">
        <f t="shared" si="1"/>
        <v>2</v>
      </c>
      <c r="Q6" s="40">
        <f t="shared" si="1"/>
        <v>3</v>
      </c>
      <c r="R6" s="40">
        <f t="shared" si="1"/>
        <v>2</v>
      </c>
      <c r="S6" s="40">
        <f t="shared" si="1"/>
        <v>2</v>
      </c>
      <c r="T6" s="40">
        <f t="shared" si="1"/>
        <v>3</v>
      </c>
      <c r="U6" s="40">
        <f t="shared" si="1"/>
        <v>3</v>
      </c>
      <c r="V6" s="40">
        <f t="shared" si="1"/>
        <v>3</v>
      </c>
      <c r="W6" s="40">
        <f t="shared" si="1"/>
        <v>3</v>
      </c>
      <c r="X6" s="40">
        <f t="shared" si="1"/>
        <v>3</v>
      </c>
      <c r="Y6" s="40">
        <f t="shared" si="1"/>
        <v>3</v>
      </c>
      <c r="Z6" s="40">
        <f t="shared" si="1"/>
        <v>3</v>
      </c>
      <c r="AA6" s="40">
        <f t="shared" si="1"/>
        <v>3</v>
      </c>
      <c r="AB6" s="40">
        <f t="shared" si="1"/>
        <v>2</v>
      </c>
      <c r="AC6" s="40">
        <f t="shared" si="1"/>
        <v>2</v>
      </c>
      <c r="AD6" s="40">
        <f t="shared" si="1"/>
        <v>3</v>
      </c>
      <c r="AE6" s="40">
        <f t="shared" si="1"/>
        <v>3</v>
      </c>
      <c r="AF6" s="40">
        <f t="shared" si="1"/>
        <v>2</v>
      </c>
      <c r="AG6" s="40">
        <f t="shared" si="1"/>
        <v>3</v>
      </c>
      <c r="AH6" s="40">
        <f t="shared" si="1"/>
        <v>3</v>
      </c>
      <c r="AI6" s="40">
        <f t="shared" si="1"/>
        <v>3</v>
      </c>
      <c r="AJ6" s="40">
        <f t="shared" si="1"/>
        <v>2</v>
      </c>
      <c r="AK6" s="40">
        <f t="shared" si="1"/>
        <v>3</v>
      </c>
      <c r="AL6" s="40">
        <f t="shared" si="1"/>
        <v>2</v>
      </c>
      <c r="AM6" s="40">
        <f t="shared" si="1"/>
        <v>2</v>
      </c>
      <c r="AN6" s="40">
        <f t="shared" si="1"/>
        <v>2</v>
      </c>
      <c r="AO6" s="40">
        <f t="shared" si="1"/>
        <v>2</v>
      </c>
      <c r="AP6" s="40">
        <f t="shared" si="1"/>
        <v>3</v>
      </c>
      <c r="AQ6" s="40">
        <f t="shared" si="1"/>
        <v>2</v>
      </c>
      <c r="AR6" s="40">
        <f t="shared" si="1"/>
        <v>2</v>
      </c>
      <c r="AS6" s="40">
        <f t="shared" si="1"/>
        <v>2</v>
      </c>
      <c r="AT6" s="40">
        <f t="shared" si="1"/>
        <v>3</v>
      </c>
      <c r="AU6" s="40">
        <f t="shared" si="1"/>
        <v>3</v>
      </c>
      <c r="AV6" s="40">
        <f t="shared" si="1"/>
        <v>2</v>
      </c>
      <c r="AW6" s="40">
        <f t="shared" si="1"/>
        <v>3</v>
      </c>
      <c r="AX6" s="40">
        <f t="shared" si="1"/>
        <v>3</v>
      </c>
      <c r="AY6" s="40">
        <f t="shared" si="1"/>
        <v>3</v>
      </c>
      <c r="AZ6" s="40">
        <f t="shared" si="1"/>
        <v>2</v>
      </c>
      <c r="BA6" s="40">
        <f t="shared" si="1"/>
        <v>3</v>
      </c>
      <c r="BB6" s="40">
        <f t="shared" si="1"/>
        <v>3</v>
      </c>
      <c r="BC6" s="40">
        <f t="shared" si="1"/>
        <v>2</v>
      </c>
      <c r="BD6" s="40">
        <f t="shared" si="1"/>
        <v>3</v>
      </c>
      <c r="BE6" s="40">
        <f t="shared" si="1"/>
        <v>2</v>
      </c>
      <c r="BF6" s="40">
        <f t="shared" si="1"/>
        <v>2</v>
      </c>
      <c r="BG6" s="40">
        <f t="shared" si="1"/>
        <v>2</v>
      </c>
      <c r="BH6" s="40">
        <f t="shared" si="1"/>
        <v>2</v>
      </c>
      <c r="BI6" s="40">
        <f t="shared" si="1"/>
        <v>2</v>
      </c>
      <c r="BJ6" s="40">
        <f t="shared" si="1"/>
        <v>3</v>
      </c>
      <c r="BK6" s="40">
        <f t="shared" si="1"/>
        <v>0</v>
      </c>
      <c r="BL6" s="36"/>
      <c r="BM6" s="36"/>
      <c r="BN6" s="36"/>
      <c r="BO6" s="36"/>
      <c r="BP6" s="62"/>
      <c r="BQ6" s="198"/>
    </row>
    <row r="7" spans="1:69" s="11" customFormat="1" ht="27" customHeight="1" thickBot="1" x14ac:dyDescent="0.3">
      <c r="A7" s="466"/>
      <c r="B7" s="450"/>
      <c r="C7" s="438"/>
      <c r="D7" s="352"/>
      <c r="E7" s="415"/>
      <c r="F7" s="454"/>
      <c r="G7" s="307"/>
      <c r="H7" s="307"/>
      <c r="I7" s="307"/>
      <c r="J7" s="422"/>
      <c r="K7" s="120" t="s">
        <v>18</v>
      </c>
      <c r="L7" s="39">
        <v>31.25</v>
      </c>
      <c r="M7" s="39">
        <v>17.5</v>
      </c>
      <c r="N7" s="39">
        <v>8.6206896551724146</v>
      </c>
      <c r="O7" s="39">
        <v>11.764705882352942</v>
      </c>
      <c r="P7" s="39">
        <v>5.5555555555555554</v>
      </c>
      <c r="Q7" s="39">
        <v>15.909090909090908</v>
      </c>
      <c r="R7" s="39">
        <v>12.244897959183673</v>
      </c>
      <c r="S7" s="39">
        <v>3.5714285714285716</v>
      </c>
      <c r="T7" s="39">
        <v>29.166666666666668</v>
      </c>
      <c r="U7" s="39">
        <v>18.181818181818183</v>
      </c>
      <c r="V7" s="39">
        <v>22.222222222222221</v>
      </c>
      <c r="W7" s="39">
        <v>25</v>
      </c>
      <c r="X7" s="39">
        <v>19.444444444444443</v>
      </c>
      <c r="Y7" s="39">
        <v>21.621621621621621</v>
      </c>
      <c r="Z7" s="39">
        <v>16.666666666666668</v>
      </c>
      <c r="AA7" s="39">
        <v>28.571428571428573</v>
      </c>
      <c r="AB7" s="39">
        <v>2.7777777777777777</v>
      </c>
      <c r="AC7" s="39">
        <v>12.5</v>
      </c>
      <c r="AD7" s="39">
        <v>23.728813559322035</v>
      </c>
      <c r="AE7" s="39">
        <v>21.428571428571427</v>
      </c>
      <c r="AF7" s="39">
        <v>5.882352941176471</v>
      </c>
      <c r="AG7" s="39">
        <v>15.151515151515152</v>
      </c>
      <c r="AH7" s="39">
        <v>22.5</v>
      </c>
      <c r="AI7" s="39">
        <v>28.125</v>
      </c>
      <c r="AJ7" s="39">
        <v>10.714285714285714</v>
      </c>
      <c r="AK7" s="39">
        <v>20</v>
      </c>
      <c r="AL7" s="39">
        <v>8.3333333333333339</v>
      </c>
      <c r="AM7" s="39">
        <v>12.121212121212121</v>
      </c>
      <c r="AN7" s="39">
        <v>6.1224489795918364</v>
      </c>
      <c r="AO7" s="39">
        <v>7.6923076923076925</v>
      </c>
      <c r="AP7" s="39">
        <v>18.518518518518519</v>
      </c>
      <c r="AQ7" s="39">
        <v>4.8780487804878048</v>
      </c>
      <c r="AR7" s="39">
        <v>14.925373134328359</v>
      </c>
      <c r="AS7" s="39">
        <v>10</v>
      </c>
      <c r="AT7" s="39">
        <v>19.512195121951219</v>
      </c>
      <c r="AU7" s="39">
        <v>23.75</v>
      </c>
      <c r="AV7" s="39">
        <v>6.8965517241379306</v>
      </c>
      <c r="AW7" s="39">
        <v>27.027027027027028</v>
      </c>
      <c r="AX7" s="39">
        <v>31.25</v>
      </c>
      <c r="AY7" s="39">
        <v>23.076923076923077</v>
      </c>
      <c r="AZ7" s="39">
        <v>10.344827586206897</v>
      </c>
      <c r="BA7" s="39">
        <v>19.047619047619047</v>
      </c>
      <c r="BB7" s="39">
        <v>20</v>
      </c>
      <c r="BC7" s="39">
        <v>12.76595744680851</v>
      </c>
      <c r="BD7" s="39">
        <v>16.666666666666668</v>
      </c>
      <c r="BE7" s="39">
        <v>11.764705882352942</v>
      </c>
      <c r="BF7" s="39">
        <v>14.893617021276595</v>
      </c>
      <c r="BG7" s="39">
        <v>14.285714285714286</v>
      </c>
      <c r="BH7" s="39">
        <v>11.627906976744185</v>
      </c>
      <c r="BI7" s="39">
        <v>11.904761904761905</v>
      </c>
      <c r="BJ7" s="39">
        <v>26.923076923076923</v>
      </c>
      <c r="BK7" s="39">
        <v>0</v>
      </c>
      <c r="BL7" s="259"/>
      <c r="BM7" s="41"/>
      <c r="BN7" s="41"/>
      <c r="BO7" s="41">
        <v>15.3</v>
      </c>
      <c r="BP7" s="63">
        <v>16.5</v>
      </c>
      <c r="BQ7" s="178">
        <v>15.444191343963553</v>
      </c>
    </row>
    <row r="8" spans="1:69" s="11" customFormat="1" ht="48" x14ac:dyDescent="0.25">
      <c r="A8" s="466"/>
      <c r="B8" s="450"/>
      <c r="C8" s="123" t="s">
        <v>71</v>
      </c>
      <c r="D8" s="403" t="s">
        <v>72</v>
      </c>
      <c r="E8" s="415" t="s">
        <v>73</v>
      </c>
      <c r="F8" s="489" t="s">
        <v>241</v>
      </c>
      <c r="G8" s="402"/>
      <c r="H8" s="402" t="s">
        <v>16</v>
      </c>
      <c r="I8" s="412" t="s">
        <v>16</v>
      </c>
      <c r="J8" s="422" t="s">
        <v>74</v>
      </c>
      <c r="K8" s="19" t="s">
        <v>17</v>
      </c>
      <c r="L8" s="42">
        <f>L9*2</f>
        <v>2</v>
      </c>
      <c r="M8" s="42">
        <f t="shared" ref="M8:BK8" si="2">M9*2</f>
        <v>2</v>
      </c>
      <c r="N8" s="42">
        <f t="shared" si="2"/>
        <v>2</v>
      </c>
      <c r="O8" s="42">
        <f t="shared" si="2"/>
        <v>0</v>
      </c>
      <c r="P8" s="42">
        <f t="shared" si="2"/>
        <v>2</v>
      </c>
      <c r="Q8" s="42">
        <f t="shared" si="2"/>
        <v>2</v>
      </c>
      <c r="R8" s="42">
        <f t="shared" si="2"/>
        <v>2</v>
      </c>
      <c r="S8" s="42">
        <f t="shared" si="2"/>
        <v>2</v>
      </c>
      <c r="T8" s="42">
        <f t="shared" si="2"/>
        <v>2</v>
      </c>
      <c r="U8" s="42">
        <f t="shared" si="2"/>
        <v>2</v>
      </c>
      <c r="V8" s="42">
        <f t="shared" si="2"/>
        <v>2</v>
      </c>
      <c r="W8" s="42">
        <f t="shared" si="2"/>
        <v>2</v>
      </c>
      <c r="X8" s="42">
        <f t="shared" si="2"/>
        <v>2</v>
      </c>
      <c r="Y8" s="42">
        <f t="shared" si="2"/>
        <v>2</v>
      </c>
      <c r="Z8" s="42">
        <f t="shared" si="2"/>
        <v>2</v>
      </c>
      <c r="AA8" s="42">
        <f t="shared" si="2"/>
        <v>2</v>
      </c>
      <c r="AB8" s="42">
        <f t="shared" si="2"/>
        <v>2</v>
      </c>
      <c r="AC8" s="42">
        <f t="shared" si="2"/>
        <v>2</v>
      </c>
      <c r="AD8" s="42">
        <f t="shared" si="2"/>
        <v>2</v>
      </c>
      <c r="AE8" s="42">
        <f t="shared" si="2"/>
        <v>2</v>
      </c>
      <c r="AF8" s="42">
        <f t="shared" si="2"/>
        <v>2</v>
      </c>
      <c r="AG8" s="42">
        <f t="shared" si="2"/>
        <v>2</v>
      </c>
      <c r="AH8" s="42">
        <f t="shared" si="2"/>
        <v>2</v>
      </c>
      <c r="AI8" s="42">
        <f t="shared" si="2"/>
        <v>2</v>
      </c>
      <c r="AJ8" s="42">
        <f t="shared" si="2"/>
        <v>2</v>
      </c>
      <c r="AK8" s="42">
        <f t="shared" si="2"/>
        <v>2</v>
      </c>
      <c r="AL8" s="42">
        <f t="shared" si="2"/>
        <v>2</v>
      </c>
      <c r="AM8" s="42">
        <f t="shared" si="2"/>
        <v>2</v>
      </c>
      <c r="AN8" s="42">
        <f t="shared" si="2"/>
        <v>2</v>
      </c>
      <c r="AO8" s="42">
        <f t="shared" si="2"/>
        <v>2</v>
      </c>
      <c r="AP8" s="42">
        <f t="shared" si="2"/>
        <v>2</v>
      </c>
      <c r="AQ8" s="42">
        <f t="shared" si="2"/>
        <v>2</v>
      </c>
      <c r="AR8" s="42">
        <f t="shared" si="2"/>
        <v>2</v>
      </c>
      <c r="AS8" s="42">
        <f t="shared" si="2"/>
        <v>2</v>
      </c>
      <c r="AT8" s="42">
        <f t="shared" si="2"/>
        <v>2</v>
      </c>
      <c r="AU8" s="42">
        <f t="shared" si="2"/>
        <v>2</v>
      </c>
      <c r="AV8" s="42">
        <f t="shared" si="2"/>
        <v>2</v>
      </c>
      <c r="AW8" s="42">
        <f t="shared" si="2"/>
        <v>2</v>
      </c>
      <c r="AX8" s="42">
        <f t="shared" si="2"/>
        <v>2</v>
      </c>
      <c r="AY8" s="42">
        <f t="shared" si="2"/>
        <v>2</v>
      </c>
      <c r="AZ8" s="42">
        <f t="shared" si="2"/>
        <v>2</v>
      </c>
      <c r="BA8" s="42">
        <f t="shared" si="2"/>
        <v>2</v>
      </c>
      <c r="BB8" s="42">
        <f t="shared" si="2"/>
        <v>2</v>
      </c>
      <c r="BC8" s="42">
        <f t="shared" si="2"/>
        <v>2</v>
      </c>
      <c r="BD8" s="42">
        <f t="shared" si="2"/>
        <v>2</v>
      </c>
      <c r="BE8" s="42">
        <f t="shared" si="2"/>
        <v>2</v>
      </c>
      <c r="BF8" s="42">
        <f t="shared" si="2"/>
        <v>2</v>
      </c>
      <c r="BG8" s="42">
        <f t="shared" si="2"/>
        <v>2</v>
      </c>
      <c r="BH8" s="42">
        <f t="shared" si="2"/>
        <v>2</v>
      </c>
      <c r="BI8" s="42">
        <f t="shared" si="2"/>
        <v>2</v>
      </c>
      <c r="BJ8" s="42">
        <f t="shared" si="2"/>
        <v>2</v>
      </c>
      <c r="BK8" s="42">
        <f t="shared" si="2"/>
        <v>2</v>
      </c>
      <c r="BL8" s="41"/>
      <c r="BM8" s="41"/>
      <c r="BN8" s="41"/>
      <c r="BO8" s="41"/>
      <c r="BP8" s="62"/>
      <c r="BQ8" s="198"/>
    </row>
    <row r="9" spans="1:69" s="11" customFormat="1" x14ac:dyDescent="0.25">
      <c r="A9" s="466"/>
      <c r="B9" s="450"/>
      <c r="C9" s="126" t="s">
        <v>75</v>
      </c>
      <c r="D9" s="352"/>
      <c r="E9" s="415"/>
      <c r="F9" s="490"/>
      <c r="G9" s="402"/>
      <c r="H9" s="402"/>
      <c r="I9" s="412"/>
      <c r="J9" s="422"/>
      <c r="K9" s="120" t="s">
        <v>24</v>
      </c>
      <c r="L9" s="22">
        <v>1</v>
      </c>
      <c r="M9" s="22">
        <v>1</v>
      </c>
      <c r="N9" s="22">
        <v>1</v>
      </c>
      <c r="O9" s="90">
        <v>0</v>
      </c>
      <c r="P9" s="22">
        <v>1</v>
      </c>
      <c r="Q9" s="22">
        <v>1</v>
      </c>
      <c r="R9" s="22">
        <v>1</v>
      </c>
      <c r="S9" s="22">
        <v>1</v>
      </c>
      <c r="T9" s="22">
        <v>1</v>
      </c>
      <c r="U9" s="22">
        <v>1</v>
      </c>
      <c r="V9" s="36">
        <v>1</v>
      </c>
      <c r="W9" s="36">
        <v>1</v>
      </c>
      <c r="X9" s="36">
        <v>1</v>
      </c>
      <c r="Y9" s="36">
        <v>1</v>
      </c>
      <c r="Z9" s="36">
        <v>1</v>
      </c>
      <c r="AA9" s="36">
        <v>1</v>
      </c>
      <c r="AB9" s="36">
        <v>1</v>
      </c>
      <c r="AC9" s="36">
        <v>1</v>
      </c>
      <c r="AD9" s="36">
        <v>1</v>
      </c>
      <c r="AE9" s="36">
        <v>1</v>
      </c>
      <c r="AF9" s="36">
        <v>1</v>
      </c>
      <c r="AG9" s="36">
        <v>1</v>
      </c>
      <c r="AH9" s="36">
        <v>1</v>
      </c>
      <c r="AI9" s="36">
        <v>1</v>
      </c>
      <c r="AJ9" s="36">
        <v>1</v>
      </c>
      <c r="AK9" s="36">
        <v>1</v>
      </c>
      <c r="AL9" s="36">
        <v>1</v>
      </c>
      <c r="AM9" s="36">
        <v>1</v>
      </c>
      <c r="AN9" s="36">
        <v>1</v>
      </c>
      <c r="AO9" s="36">
        <v>1</v>
      </c>
      <c r="AP9" s="36">
        <v>1</v>
      </c>
      <c r="AQ9" s="36">
        <v>1</v>
      </c>
      <c r="AR9" s="36">
        <v>1</v>
      </c>
      <c r="AS9" s="36">
        <v>1</v>
      </c>
      <c r="AT9" s="36">
        <v>1</v>
      </c>
      <c r="AU9" s="37">
        <v>1</v>
      </c>
      <c r="AV9" s="36">
        <v>1</v>
      </c>
      <c r="AW9" s="36">
        <v>1</v>
      </c>
      <c r="AX9" s="36">
        <v>1</v>
      </c>
      <c r="AY9" s="36">
        <v>1</v>
      </c>
      <c r="AZ9" s="36">
        <v>1</v>
      </c>
      <c r="BA9" s="36">
        <v>1</v>
      </c>
      <c r="BB9" s="36">
        <v>1</v>
      </c>
      <c r="BC9" s="36">
        <v>1</v>
      </c>
      <c r="BD9" s="36">
        <v>1</v>
      </c>
      <c r="BE9" s="36">
        <v>1</v>
      </c>
      <c r="BF9" s="36">
        <v>1</v>
      </c>
      <c r="BG9" s="36">
        <v>1</v>
      </c>
      <c r="BH9" s="36">
        <v>1</v>
      </c>
      <c r="BI9" s="36">
        <v>1</v>
      </c>
      <c r="BJ9" s="36">
        <v>1</v>
      </c>
      <c r="BK9" s="36">
        <v>1</v>
      </c>
      <c r="BL9" s="36"/>
      <c r="BM9" s="41"/>
      <c r="BN9" s="41"/>
      <c r="BO9" s="41"/>
      <c r="BP9" s="63"/>
      <c r="BQ9" s="198"/>
    </row>
    <row r="10" spans="1:69" s="11" customFormat="1" x14ac:dyDescent="0.25">
      <c r="A10" s="466"/>
      <c r="B10" s="450"/>
      <c r="C10" s="126" t="s">
        <v>295</v>
      </c>
      <c r="D10" s="352"/>
      <c r="E10" s="415"/>
      <c r="F10" s="490"/>
      <c r="G10" s="402"/>
      <c r="H10" s="402"/>
      <c r="I10" s="412"/>
      <c r="J10" s="422"/>
      <c r="K10" s="120" t="s">
        <v>18</v>
      </c>
      <c r="L10" s="22"/>
      <c r="M10" s="22"/>
      <c r="N10" s="22"/>
      <c r="O10" s="90"/>
      <c r="P10" s="22"/>
      <c r="Q10" s="22"/>
      <c r="R10" s="22"/>
      <c r="S10" s="22"/>
      <c r="T10" s="22"/>
      <c r="U10" s="22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7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41"/>
      <c r="BN10" s="41"/>
      <c r="BO10" s="41">
        <v>92.3</v>
      </c>
      <c r="BP10" s="63">
        <v>100</v>
      </c>
      <c r="BQ10" s="198">
        <v>98</v>
      </c>
    </row>
    <row r="11" spans="1:69" s="11" customFormat="1" ht="32.25" customHeight="1" thickBot="1" x14ac:dyDescent="0.3">
      <c r="A11" s="466"/>
      <c r="B11" s="450"/>
      <c r="C11" s="124" t="s">
        <v>296</v>
      </c>
      <c r="D11" s="352"/>
      <c r="E11" s="415"/>
      <c r="F11" s="454"/>
      <c r="G11" s="402"/>
      <c r="H11" s="402"/>
      <c r="I11" s="412"/>
      <c r="J11" s="422"/>
      <c r="K11" s="120" t="s">
        <v>18</v>
      </c>
      <c r="L11" s="23">
        <v>66.666666666666671</v>
      </c>
      <c r="M11" s="23">
        <v>50</v>
      </c>
      <c r="N11" s="23">
        <v>37.5</v>
      </c>
      <c r="O11" s="23">
        <v>50</v>
      </c>
      <c r="P11" s="23">
        <v>75</v>
      </c>
      <c r="Q11" s="23">
        <v>60</v>
      </c>
      <c r="R11" s="23">
        <v>60</v>
      </c>
      <c r="S11" s="23">
        <v>75</v>
      </c>
      <c r="T11" s="23">
        <v>66.666666666666671</v>
      </c>
      <c r="U11" s="22">
        <v>66.666666666666671</v>
      </c>
      <c r="V11" s="38">
        <v>50</v>
      </c>
      <c r="W11" s="38">
        <v>33.333333333333336</v>
      </c>
      <c r="X11" s="36">
        <v>125</v>
      </c>
      <c r="Y11" s="36">
        <v>60</v>
      </c>
      <c r="Z11" s="36">
        <v>40</v>
      </c>
      <c r="AA11" s="36">
        <v>50</v>
      </c>
      <c r="AB11" s="38">
        <v>50</v>
      </c>
      <c r="AC11" s="36">
        <v>22.222222222222221</v>
      </c>
      <c r="AD11" s="38">
        <v>83.333333333333329</v>
      </c>
      <c r="AE11" s="36">
        <v>50</v>
      </c>
      <c r="AF11" s="38">
        <v>100</v>
      </c>
      <c r="AG11" s="38">
        <v>60</v>
      </c>
      <c r="AH11" s="38">
        <v>66.666666666666671</v>
      </c>
      <c r="AI11" s="38">
        <v>166.66666666666666</v>
      </c>
      <c r="AJ11" s="38">
        <v>33.333333333333336</v>
      </c>
      <c r="AK11" s="38">
        <v>50</v>
      </c>
      <c r="AL11" s="38">
        <v>33.333333333333336</v>
      </c>
      <c r="AM11" s="38">
        <v>33.333333333333336</v>
      </c>
      <c r="AN11" s="38">
        <v>40</v>
      </c>
      <c r="AO11" s="38">
        <v>50</v>
      </c>
      <c r="AP11" s="38">
        <v>100</v>
      </c>
      <c r="AQ11" s="38">
        <v>75</v>
      </c>
      <c r="AR11" s="38">
        <v>14.285714285714286</v>
      </c>
      <c r="AS11" s="36">
        <v>50</v>
      </c>
      <c r="AT11" s="38">
        <v>80</v>
      </c>
      <c r="AU11" s="39">
        <v>25</v>
      </c>
      <c r="AV11" s="36">
        <v>60</v>
      </c>
      <c r="AW11" s="36">
        <v>80</v>
      </c>
      <c r="AX11" s="36">
        <v>75</v>
      </c>
      <c r="AY11" s="36">
        <v>40</v>
      </c>
      <c r="AZ11" s="36">
        <v>50</v>
      </c>
      <c r="BA11" s="36">
        <v>50</v>
      </c>
      <c r="BB11" s="36">
        <v>50</v>
      </c>
      <c r="BC11" s="36">
        <v>80</v>
      </c>
      <c r="BD11" s="36">
        <v>40</v>
      </c>
      <c r="BE11" s="36">
        <v>75</v>
      </c>
      <c r="BF11" s="36">
        <v>60</v>
      </c>
      <c r="BG11" s="38">
        <v>33.333333333333336</v>
      </c>
      <c r="BH11" s="36">
        <v>80</v>
      </c>
      <c r="BI11" s="38">
        <v>33.333333333333336</v>
      </c>
      <c r="BJ11" s="36">
        <v>75</v>
      </c>
      <c r="BK11" s="36">
        <v>50</v>
      </c>
      <c r="BL11" s="36"/>
      <c r="BM11" s="41"/>
      <c r="BN11" s="41"/>
      <c r="BO11" s="41">
        <v>24.3</v>
      </c>
      <c r="BP11" s="63">
        <v>27.5</v>
      </c>
      <c r="BQ11" s="179">
        <v>54.961832061068705</v>
      </c>
    </row>
    <row r="12" spans="1:69" s="11" customFormat="1" x14ac:dyDescent="0.25">
      <c r="A12" s="466"/>
      <c r="B12" s="450"/>
      <c r="C12" s="435" t="s">
        <v>76</v>
      </c>
      <c r="D12" s="403" t="s">
        <v>77</v>
      </c>
      <c r="E12" s="415" t="s">
        <v>73</v>
      </c>
      <c r="F12" s="489" t="s">
        <v>241</v>
      </c>
      <c r="G12" s="402" t="s">
        <v>16</v>
      </c>
      <c r="H12" s="402" t="s">
        <v>16</v>
      </c>
      <c r="I12" s="412" t="s">
        <v>16</v>
      </c>
      <c r="J12" s="422" t="s">
        <v>205</v>
      </c>
      <c r="K12" s="19" t="s">
        <v>17</v>
      </c>
      <c r="L12" s="40">
        <f>IF(L13&gt;15,2,0)</f>
        <v>2</v>
      </c>
      <c r="M12" s="40">
        <f t="shared" ref="M12:BK12" si="3">IF(M13&gt;15,2,0)</f>
        <v>2</v>
      </c>
      <c r="N12" s="40">
        <f t="shared" si="3"/>
        <v>2</v>
      </c>
      <c r="O12" s="40">
        <f t="shared" si="3"/>
        <v>2</v>
      </c>
      <c r="P12" s="40">
        <f t="shared" si="3"/>
        <v>2</v>
      </c>
      <c r="Q12" s="40">
        <f t="shared" si="3"/>
        <v>0</v>
      </c>
      <c r="R12" s="40">
        <f t="shared" si="3"/>
        <v>2</v>
      </c>
      <c r="S12" s="40">
        <f t="shared" si="3"/>
        <v>0</v>
      </c>
      <c r="T12" s="40">
        <f t="shared" si="3"/>
        <v>2</v>
      </c>
      <c r="U12" s="40">
        <f t="shared" si="3"/>
        <v>2</v>
      </c>
      <c r="V12" s="40">
        <f t="shared" si="3"/>
        <v>2</v>
      </c>
      <c r="W12" s="40">
        <f t="shared" si="3"/>
        <v>2</v>
      </c>
      <c r="X12" s="40">
        <f t="shared" si="3"/>
        <v>2</v>
      </c>
      <c r="Y12" s="40">
        <f t="shared" si="3"/>
        <v>2</v>
      </c>
      <c r="Z12" s="40">
        <f t="shared" si="3"/>
        <v>2</v>
      </c>
      <c r="AA12" s="40">
        <f t="shared" si="3"/>
        <v>2</v>
      </c>
      <c r="AB12" s="40">
        <f t="shared" si="3"/>
        <v>2</v>
      </c>
      <c r="AC12" s="40">
        <f t="shared" si="3"/>
        <v>2</v>
      </c>
      <c r="AD12" s="40">
        <f t="shared" si="3"/>
        <v>2</v>
      </c>
      <c r="AE12" s="40">
        <f t="shared" si="3"/>
        <v>2</v>
      </c>
      <c r="AF12" s="40">
        <f t="shared" si="3"/>
        <v>2</v>
      </c>
      <c r="AG12" s="40">
        <f t="shared" si="3"/>
        <v>2</v>
      </c>
      <c r="AH12" s="40">
        <f t="shared" si="3"/>
        <v>2</v>
      </c>
      <c r="AI12" s="40">
        <f t="shared" si="3"/>
        <v>2</v>
      </c>
      <c r="AJ12" s="40">
        <f t="shared" si="3"/>
        <v>2</v>
      </c>
      <c r="AK12" s="40">
        <f t="shared" si="3"/>
        <v>2</v>
      </c>
      <c r="AL12" s="40">
        <f t="shared" si="3"/>
        <v>2</v>
      </c>
      <c r="AM12" s="40">
        <f t="shared" si="3"/>
        <v>2</v>
      </c>
      <c r="AN12" s="40">
        <f t="shared" si="3"/>
        <v>2</v>
      </c>
      <c r="AO12" s="40">
        <f t="shared" si="3"/>
        <v>2</v>
      </c>
      <c r="AP12" s="40">
        <f t="shared" si="3"/>
        <v>2</v>
      </c>
      <c r="AQ12" s="40">
        <f t="shared" si="3"/>
        <v>2</v>
      </c>
      <c r="AR12" s="40">
        <f t="shared" si="3"/>
        <v>0</v>
      </c>
      <c r="AS12" s="40">
        <f t="shared" si="3"/>
        <v>2</v>
      </c>
      <c r="AT12" s="40">
        <f t="shared" si="3"/>
        <v>2</v>
      </c>
      <c r="AU12" s="40">
        <f t="shared" si="3"/>
        <v>2</v>
      </c>
      <c r="AV12" s="40">
        <f t="shared" si="3"/>
        <v>2</v>
      </c>
      <c r="AW12" s="40">
        <f t="shared" si="3"/>
        <v>2</v>
      </c>
      <c r="AX12" s="40">
        <f t="shared" si="3"/>
        <v>2</v>
      </c>
      <c r="AY12" s="40">
        <f t="shared" si="3"/>
        <v>2</v>
      </c>
      <c r="AZ12" s="40">
        <f t="shared" si="3"/>
        <v>2</v>
      </c>
      <c r="BA12" s="40">
        <f t="shared" si="3"/>
        <v>2</v>
      </c>
      <c r="BB12" s="40">
        <f t="shared" si="3"/>
        <v>2</v>
      </c>
      <c r="BC12" s="40">
        <f t="shared" si="3"/>
        <v>2</v>
      </c>
      <c r="BD12" s="40">
        <f t="shared" si="3"/>
        <v>2</v>
      </c>
      <c r="BE12" s="40">
        <f t="shared" si="3"/>
        <v>2</v>
      </c>
      <c r="BF12" s="40">
        <f t="shared" si="3"/>
        <v>2</v>
      </c>
      <c r="BG12" s="40">
        <f t="shared" si="3"/>
        <v>2</v>
      </c>
      <c r="BH12" s="40">
        <f t="shared" si="3"/>
        <v>2</v>
      </c>
      <c r="BI12" s="40">
        <f t="shared" si="3"/>
        <v>2</v>
      </c>
      <c r="BJ12" s="40">
        <f t="shared" si="3"/>
        <v>2</v>
      </c>
      <c r="BK12" s="40">
        <f t="shared" si="3"/>
        <v>2</v>
      </c>
      <c r="BL12" s="36"/>
      <c r="BM12" s="41"/>
      <c r="BN12" s="41"/>
      <c r="BO12" s="41"/>
      <c r="BP12" s="62"/>
      <c r="BQ12" s="197"/>
    </row>
    <row r="13" spans="1:69" s="11" customFormat="1" ht="60" customHeight="1" thickBot="1" x14ac:dyDescent="0.3">
      <c r="A13" s="466"/>
      <c r="B13" s="451"/>
      <c r="C13" s="436"/>
      <c r="D13" s="403"/>
      <c r="E13" s="415"/>
      <c r="F13" s="454"/>
      <c r="G13" s="402"/>
      <c r="H13" s="402"/>
      <c r="I13" s="412"/>
      <c r="J13" s="422"/>
      <c r="K13" s="120" t="s">
        <v>18</v>
      </c>
      <c r="L13" s="39">
        <v>39.583333333333336</v>
      </c>
      <c r="M13" s="39">
        <v>22.5</v>
      </c>
      <c r="N13" s="39">
        <v>31.03448275862069</v>
      </c>
      <c r="O13" s="39">
        <v>33.333333333333336</v>
      </c>
      <c r="P13" s="39">
        <v>38.888888888888886</v>
      </c>
      <c r="Q13" s="39">
        <v>13.636363636363637</v>
      </c>
      <c r="R13" s="39">
        <v>28.571428571428573</v>
      </c>
      <c r="S13" s="39">
        <v>5.3571428571428568</v>
      </c>
      <c r="T13" s="39">
        <v>20.833333333333332</v>
      </c>
      <c r="U13" s="39">
        <v>36.363636363636367</v>
      </c>
      <c r="V13" s="39">
        <v>35.555555555555557</v>
      </c>
      <c r="W13" s="39">
        <v>33.333333333333336</v>
      </c>
      <c r="X13" s="39">
        <v>36.111111111111114</v>
      </c>
      <c r="Y13" s="39">
        <v>40.54054054054054</v>
      </c>
      <c r="Z13" s="39">
        <v>52.38095238095238</v>
      </c>
      <c r="AA13" s="39">
        <v>25.714285714285715</v>
      </c>
      <c r="AB13" s="39">
        <v>23.611111111111111</v>
      </c>
      <c r="AC13" s="39">
        <v>32.954545454545453</v>
      </c>
      <c r="AD13" s="39">
        <v>52.542372881355931</v>
      </c>
      <c r="AE13" s="39">
        <v>21.428571428571427</v>
      </c>
      <c r="AF13" s="39">
        <v>47.058823529411768</v>
      </c>
      <c r="AG13" s="39">
        <v>39.393939393939391</v>
      </c>
      <c r="AH13" s="39">
        <v>40</v>
      </c>
      <c r="AI13" s="39">
        <v>31.25</v>
      </c>
      <c r="AJ13" s="39">
        <v>53.571428571428569</v>
      </c>
      <c r="AK13" s="39">
        <v>16.666666666666668</v>
      </c>
      <c r="AL13" s="39">
        <v>31.666666666666668</v>
      </c>
      <c r="AM13" s="39">
        <v>42.424242424242422</v>
      </c>
      <c r="AN13" s="39">
        <v>65.306122448979593</v>
      </c>
      <c r="AO13" s="39">
        <v>52.307692307692307</v>
      </c>
      <c r="AP13" s="39">
        <v>66.666666666666671</v>
      </c>
      <c r="AQ13" s="39">
        <v>24.390243902439025</v>
      </c>
      <c r="AR13" s="39">
        <v>14.925373134328359</v>
      </c>
      <c r="AS13" s="39">
        <v>70</v>
      </c>
      <c r="AT13" s="39">
        <v>17.073170731707318</v>
      </c>
      <c r="AU13" s="39">
        <v>53.75</v>
      </c>
      <c r="AV13" s="39">
        <v>31.03448275862069</v>
      </c>
      <c r="AW13" s="39">
        <v>51.351351351351354</v>
      </c>
      <c r="AX13" s="39">
        <v>28.125</v>
      </c>
      <c r="AY13" s="39">
        <v>34.615384615384613</v>
      </c>
      <c r="AZ13" s="39">
        <v>58.620689655172413</v>
      </c>
      <c r="BA13" s="39">
        <v>47.61904761904762</v>
      </c>
      <c r="BB13" s="39">
        <v>40</v>
      </c>
      <c r="BC13" s="39">
        <v>36.170212765957444</v>
      </c>
      <c r="BD13" s="39">
        <v>23.333333333333332</v>
      </c>
      <c r="BE13" s="39">
        <v>29.411764705882351</v>
      </c>
      <c r="BF13" s="39">
        <v>55.319148936170215</v>
      </c>
      <c r="BG13" s="39">
        <v>28.571428571428573</v>
      </c>
      <c r="BH13" s="39">
        <v>48.837209302325583</v>
      </c>
      <c r="BI13" s="39">
        <v>57.142857142857146</v>
      </c>
      <c r="BJ13" s="39">
        <v>73.07692307692308</v>
      </c>
      <c r="BK13" s="39">
        <v>29.411764705882351</v>
      </c>
      <c r="BL13" s="259"/>
      <c r="BM13" s="41"/>
      <c r="BN13" s="41"/>
      <c r="BO13" s="41">
        <v>26.3</v>
      </c>
      <c r="BP13" s="63">
        <v>25</v>
      </c>
      <c r="BQ13" s="178">
        <v>37.312072892938495</v>
      </c>
    </row>
    <row r="14" spans="1:69" s="11" customFormat="1" x14ac:dyDescent="0.25">
      <c r="A14" s="466"/>
      <c r="B14" s="451"/>
      <c r="C14" s="435" t="s">
        <v>78</v>
      </c>
      <c r="D14" s="403" t="s">
        <v>79</v>
      </c>
      <c r="E14" s="418" t="s">
        <v>15</v>
      </c>
      <c r="F14" s="487" t="s">
        <v>241</v>
      </c>
      <c r="G14" s="402"/>
      <c r="H14" s="402" t="s">
        <v>16</v>
      </c>
      <c r="I14" s="412" t="s">
        <v>16</v>
      </c>
      <c r="J14" s="402" t="s">
        <v>80</v>
      </c>
      <c r="K14" s="19" t="s">
        <v>17</v>
      </c>
      <c r="L14" s="40">
        <f>IF(L15&lt;10,0,IF(L15&gt;20,2,1))</f>
        <v>2</v>
      </c>
      <c r="M14" s="40">
        <f t="shared" ref="M14:BK14" si="4">IF(M15&lt;10,0,IF(M15&gt;20,2,1))</f>
        <v>1</v>
      </c>
      <c r="N14" s="40">
        <f t="shared" si="4"/>
        <v>2</v>
      </c>
      <c r="O14" s="40">
        <f t="shared" si="4"/>
        <v>2</v>
      </c>
      <c r="P14" s="40">
        <f t="shared" si="4"/>
        <v>2</v>
      </c>
      <c r="Q14" s="40">
        <f t="shared" si="4"/>
        <v>2</v>
      </c>
      <c r="R14" s="40">
        <f t="shared" si="4"/>
        <v>2</v>
      </c>
      <c r="S14" s="40">
        <f t="shared" si="4"/>
        <v>1</v>
      </c>
      <c r="T14" s="40">
        <f t="shared" si="4"/>
        <v>2</v>
      </c>
      <c r="U14" s="40">
        <f t="shared" si="4"/>
        <v>2</v>
      </c>
      <c r="V14" s="40">
        <f t="shared" si="4"/>
        <v>2</v>
      </c>
      <c r="W14" s="40">
        <f t="shared" si="4"/>
        <v>2</v>
      </c>
      <c r="X14" s="40">
        <f t="shared" si="4"/>
        <v>2</v>
      </c>
      <c r="Y14" s="40">
        <f t="shared" si="4"/>
        <v>2</v>
      </c>
      <c r="Z14" s="40">
        <f t="shared" si="4"/>
        <v>2</v>
      </c>
      <c r="AA14" s="40">
        <f t="shared" si="4"/>
        <v>2</v>
      </c>
      <c r="AB14" s="40">
        <f t="shared" si="4"/>
        <v>2</v>
      </c>
      <c r="AC14" s="40">
        <f t="shared" si="4"/>
        <v>1</v>
      </c>
      <c r="AD14" s="40">
        <f t="shared" si="4"/>
        <v>1</v>
      </c>
      <c r="AE14" s="40">
        <f t="shared" si="4"/>
        <v>2</v>
      </c>
      <c r="AF14" s="40">
        <f t="shared" si="4"/>
        <v>2</v>
      </c>
      <c r="AG14" s="40">
        <f t="shared" si="4"/>
        <v>2</v>
      </c>
      <c r="AH14" s="40">
        <f t="shared" si="4"/>
        <v>2</v>
      </c>
      <c r="AI14" s="40">
        <f t="shared" si="4"/>
        <v>2</v>
      </c>
      <c r="AJ14" s="40">
        <f t="shared" si="4"/>
        <v>2</v>
      </c>
      <c r="AK14" s="40">
        <f t="shared" si="4"/>
        <v>2</v>
      </c>
      <c r="AL14" s="40">
        <f t="shared" si="4"/>
        <v>2</v>
      </c>
      <c r="AM14" s="40">
        <f t="shared" si="4"/>
        <v>2</v>
      </c>
      <c r="AN14" s="40">
        <f t="shared" si="4"/>
        <v>1</v>
      </c>
      <c r="AO14" s="40">
        <f t="shared" si="4"/>
        <v>2</v>
      </c>
      <c r="AP14" s="40">
        <f t="shared" si="4"/>
        <v>2</v>
      </c>
      <c r="AQ14" s="40">
        <f t="shared" si="4"/>
        <v>2</v>
      </c>
      <c r="AR14" s="40">
        <f t="shared" si="4"/>
        <v>2</v>
      </c>
      <c r="AS14" s="40">
        <f t="shared" si="4"/>
        <v>2</v>
      </c>
      <c r="AT14" s="40">
        <f t="shared" si="4"/>
        <v>2</v>
      </c>
      <c r="AU14" s="40">
        <f t="shared" si="4"/>
        <v>1</v>
      </c>
      <c r="AV14" s="40">
        <f t="shared" si="4"/>
        <v>2</v>
      </c>
      <c r="AW14" s="40">
        <f t="shared" si="4"/>
        <v>2</v>
      </c>
      <c r="AX14" s="40">
        <f t="shared" si="4"/>
        <v>2</v>
      </c>
      <c r="AY14" s="40">
        <f t="shared" si="4"/>
        <v>2</v>
      </c>
      <c r="AZ14" s="40">
        <f t="shared" si="4"/>
        <v>2</v>
      </c>
      <c r="BA14" s="40">
        <f t="shared" si="4"/>
        <v>2</v>
      </c>
      <c r="BB14" s="40">
        <f t="shared" si="4"/>
        <v>2</v>
      </c>
      <c r="BC14" s="40">
        <f t="shared" si="4"/>
        <v>2</v>
      </c>
      <c r="BD14" s="40">
        <f t="shared" si="4"/>
        <v>2</v>
      </c>
      <c r="BE14" s="40">
        <f t="shared" si="4"/>
        <v>2</v>
      </c>
      <c r="BF14" s="40">
        <f t="shared" si="4"/>
        <v>2</v>
      </c>
      <c r="BG14" s="40">
        <f t="shared" si="4"/>
        <v>2</v>
      </c>
      <c r="BH14" s="40">
        <f t="shared" si="4"/>
        <v>2</v>
      </c>
      <c r="BI14" s="40">
        <f t="shared" si="4"/>
        <v>2</v>
      </c>
      <c r="BJ14" s="40">
        <f t="shared" si="4"/>
        <v>2</v>
      </c>
      <c r="BK14" s="40">
        <f t="shared" si="4"/>
        <v>1</v>
      </c>
      <c r="BL14" s="36"/>
      <c r="BM14" s="41"/>
      <c r="BN14" s="44"/>
      <c r="BO14" s="41"/>
      <c r="BP14" s="62"/>
      <c r="BQ14" s="198"/>
    </row>
    <row r="15" spans="1:69" s="11" customFormat="1" ht="37.5" customHeight="1" thickBot="1" x14ac:dyDescent="0.3">
      <c r="A15" s="466"/>
      <c r="B15" s="451"/>
      <c r="C15" s="436"/>
      <c r="D15" s="403"/>
      <c r="E15" s="305"/>
      <c r="F15" s="488"/>
      <c r="G15" s="402"/>
      <c r="H15" s="402"/>
      <c r="I15" s="412"/>
      <c r="J15" s="402"/>
      <c r="K15" s="120" t="s">
        <v>18</v>
      </c>
      <c r="L15" s="39">
        <v>33.333333333333336</v>
      </c>
      <c r="M15" s="39">
        <v>15</v>
      </c>
      <c r="N15" s="39">
        <v>36.206896551724135</v>
      </c>
      <c r="O15" s="39">
        <v>50.980392156862742</v>
      </c>
      <c r="P15" s="39">
        <v>97.222222222222229</v>
      </c>
      <c r="Q15" s="39">
        <v>70.454545454545453</v>
      </c>
      <c r="R15" s="39">
        <v>55.102040816326529</v>
      </c>
      <c r="S15" s="39">
        <v>12.5</v>
      </c>
      <c r="T15" s="39">
        <v>41.666666666666664</v>
      </c>
      <c r="U15" s="39">
        <v>40.909090909090907</v>
      </c>
      <c r="V15" s="39">
        <v>22.222222222222221</v>
      </c>
      <c r="W15" s="39">
        <v>58.333333333333336</v>
      </c>
      <c r="X15" s="39">
        <v>27.777777777777779</v>
      </c>
      <c r="Y15" s="39">
        <v>21.621621621621621</v>
      </c>
      <c r="Z15" s="39">
        <v>28.571428571428573</v>
      </c>
      <c r="AA15" s="39">
        <v>42.857142857142854</v>
      </c>
      <c r="AB15" s="39">
        <v>22.222222222222221</v>
      </c>
      <c r="AC15" s="39">
        <v>11.363636363636363</v>
      </c>
      <c r="AD15" s="39">
        <v>15.254237288135593</v>
      </c>
      <c r="AE15" s="39">
        <v>25</v>
      </c>
      <c r="AF15" s="39">
        <v>35.294117647058826</v>
      </c>
      <c r="AG15" s="39">
        <v>24.242424242424242</v>
      </c>
      <c r="AH15" s="39">
        <v>32.5</v>
      </c>
      <c r="AI15" s="39">
        <v>96.875</v>
      </c>
      <c r="AJ15" s="39">
        <v>41.071428571428569</v>
      </c>
      <c r="AK15" s="39">
        <v>26.666666666666668</v>
      </c>
      <c r="AL15" s="39">
        <v>30</v>
      </c>
      <c r="AM15" s="39">
        <v>22.727272727272727</v>
      </c>
      <c r="AN15" s="39">
        <v>16.326530612244898</v>
      </c>
      <c r="AO15" s="39">
        <v>32.307692307692307</v>
      </c>
      <c r="AP15" s="39">
        <v>70.370370370370367</v>
      </c>
      <c r="AQ15" s="39">
        <v>39.024390243902438</v>
      </c>
      <c r="AR15" s="39">
        <v>25.373134328358208</v>
      </c>
      <c r="AS15" s="39">
        <v>60</v>
      </c>
      <c r="AT15" s="39">
        <v>34.146341463414636</v>
      </c>
      <c r="AU15" s="39">
        <v>10</v>
      </c>
      <c r="AV15" s="39">
        <v>27.586206896551722</v>
      </c>
      <c r="AW15" s="39">
        <v>24.324324324324323</v>
      </c>
      <c r="AX15" s="39">
        <v>28.125</v>
      </c>
      <c r="AY15" s="39">
        <v>30.76923076923077</v>
      </c>
      <c r="AZ15" s="39">
        <v>34.482758620689658</v>
      </c>
      <c r="BA15" s="39">
        <v>21.428571428571427</v>
      </c>
      <c r="BB15" s="39">
        <v>52</v>
      </c>
      <c r="BC15" s="39">
        <v>25.531914893617021</v>
      </c>
      <c r="BD15" s="39">
        <v>30</v>
      </c>
      <c r="BE15" s="39">
        <v>33.333333333333336</v>
      </c>
      <c r="BF15" s="39">
        <v>55.319148936170215</v>
      </c>
      <c r="BG15" s="39">
        <v>52.38095238095238</v>
      </c>
      <c r="BH15" s="39">
        <v>23.255813953488371</v>
      </c>
      <c r="BI15" s="39">
        <v>42.857142857142854</v>
      </c>
      <c r="BJ15" s="39">
        <v>53.846153846153847</v>
      </c>
      <c r="BK15" s="39">
        <v>17.647058823529413</v>
      </c>
      <c r="BL15" s="259"/>
      <c r="BM15" s="41"/>
      <c r="BN15" s="41"/>
      <c r="BO15" s="41">
        <v>41.6</v>
      </c>
      <c r="BP15" s="63">
        <v>45.2</v>
      </c>
      <c r="BQ15" s="178">
        <v>33.712984054669704</v>
      </c>
    </row>
    <row r="16" spans="1:69" s="11" customFormat="1" x14ac:dyDescent="0.25">
      <c r="A16" s="466"/>
      <c r="B16" s="481" t="s">
        <v>210</v>
      </c>
      <c r="C16" s="435" t="s">
        <v>168</v>
      </c>
      <c r="D16" s="403" t="s">
        <v>206</v>
      </c>
      <c r="E16" s="402" t="s">
        <v>81</v>
      </c>
      <c r="F16" s="462" t="s">
        <v>241</v>
      </c>
      <c r="G16" s="402"/>
      <c r="H16" s="402" t="s">
        <v>16</v>
      </c>
      <c r="I16" s="402" t="s">
        <v>16</v>
      </c>
      <c r="J16" s="402" t="s">
        <v>273</v>
      </c>
      <c r="K16" s="19" t="s">
        <v>17</v>
      </c>
      <c r="L16" s="42">
        <f>IF(L17&lt;0.44,2,IF(L17&gt;0.55,0,1))</f>
        <v>1</v>
      </c>
      <c r="M16" s="42">
        <f t="shared" ref="M16:BK16" si="5">IF(M17&lt;0.44,2,IF(M17&gt;0.55,0,1))</f>
        <v>0</v>
      </c>
      <c r="N16" s="42">
        <f t="shared" si="5"/>
        <v>0</v>
      </c>
      <c r="O16" s="42">
        <f t="shared" si="5"/>
        <v>2</v>
      </c>
      <c r="P16" s="42">
        <f t="shared" si="5"/>
        <v>1</v>
      </c>
      <c r="Q16" s="42">
        <f t="shared" si="5"/>
        <v>1</v>
      </c>
      <c r="R16" s="42">
        <f t="shared" si="5"/>
        <v>1</v>
      </c>
      <c r="S16" s="42">
        <f t="shared" si="5"/>
        <v>0</v>
      </c>
      <c r="T16" s="42">
        <f t="shared" si="5"/>
        <v>2</v>
      </c>
      <c r="U16" s="42">
        <f t="shared" si="5"/>
        <v>2</v>
      </c>
      <c r="V16" s="42">
        <f t="shared" si="5"/>
        <v>0</v>
      </c>
      <c r="W16" s="42">
        <f t="shared" si="5"/>
        <v>0</v>
      </c>
      <c r="X16" s="42">
        <f t="shared" si="5"/>
        <v>1</v>
      </c>
      <c r="Y16" s="42">
        <f t="shared" si="5"/>
        <v>2</v>
      </c>
      <c r="Z16" s="42">
        <f t="shared" si="5"/>
        <v>1</v>
      </c>
      <c r="AA16" s="42">
        <f t="shared" si="5"/>
        <v>2</v>
      </c>
      <c r="AB16" s="42">
        <f t="shared" si="5"/>
        <v>2</v>
      </c>
      <c r="AC16" s="42">
        <f t="shared" si="5"/>
        <v>0</v>
      </c>
      <c r="AD16" s="42">
        <f t="shared" si="5"/>
        <v>0</v>
      </c>
      <c r="AE16" s="42">
        <f t="shared" si="5"/>
        <v>0</v>
      </c>
      <c r="AF16" s="42">
        <f t="shared" si="5"/>
        <v>0</v>
      </c>
      <c r="AG16" s="42">
        <f t="shared" si="5"/>
        <v>2</v>
      </c>
      <c r="AH16" s="42">
        <f t="shared" si="5"/>
        <v>0</v>
      </c>
      <c r="AI16" s="42">
        <f t="shared" si="5"/>
        <v>1</v>
      </c>
      <c r="AJ16" s="42">
        <f t="shared" si="5"/>
        <v>0</v>
      </c>
      <c r="AK16" s="42">
        <f t="shared" si="5"/>
        <v>0</v>
      </c>
      <c r="AL16" s="42">
        <f t="shared" si="5"/>
        <v>2</v>
      </c>
      <c r="AM16" s="42">
        <f t="shared" si="5"/>
        <v>2</v>
      </c>
      <c r="AN16" s="42">
        <f t="shared" si="5"/>
        <v>0</v>
      </c>
      <c r="AO16" s="42">
        <f t="shared" si="5"/>
        <v>1</v>
      </c>
      <c r="AP16" s="42">
        <f t="shared" si="5"/>
        <v>0</v>
      </c>
      <c r="AQ16" s="42">
        <f t="shared" si="5"/>
        <v>1</v>
      </c>
      <c r="AR16" s="42">
        <f t="shared" si="5"/>
        <v>1</v>
      </c>
      <c r="AS16" s="42">
        <f t="shared" si="5"/>
        <v>2</v>
      </c>
      <c r="AT16" s="42">
        <f t="shared" si="5"/>
        <v>2</v>
      </c>
      <c r="AU16" s="42">
        <f t="shared" si="5"/>
        <v>0</v>
      </c>
      <c r="AV16" s="42">
        <f t="shared" si="5"/>
        <v>0</v>
      </c>
      <c r="AW16" s="42">
        <f t="shared" si="5"/>
        <v>0</v>
      </c>
      <c r="AX16" s="42">
        <f t="shared" si="5"/>
        <v>0</v>
      </c>
      <c r="AY16" s="42">
        <f t="shared" si="5"/>
        <v>2</v>
      </c>
      <c r="AZ16" s="42">
        <f t="shared" si="5"/>
        <v>1</v>
      </c>
      <c r="BA16" s="42">
        <f t="shared" si="5"/>
        <v>0</v>
      </c>
      <c r="BB16" s="42">
        <f t="shared" si="5"/>
        <v>2</v>
      </c>
      <c r="BC16" s="42">
        <f t="shared" si="5"/>
        <v>0</v>
      </c>
      <c r="BD16" s="42">
        <f t="shared" si="5"/>
        <v>0</v>
      </c>
      <c r="BE16" s="42">
        <f t="shared" si="5"/>
        <v>0</v>
      </c>
      <c r="BF16" s="42">
        <f t="shared" si="5"/>
        <v>1</v>
      </c>
      <c r="BG16" s="42">
        <f t="shared" si="5"/>
        <v>2</v>
      </c>
      <c r="BH16" s="42">
        <f t="shared" si="5"/>
        <v>1</v>
      </c>
      <c r="BI16" s="42">
        <f t="shared" si="5"/>
        <v>2</v>
      </c>
      <c r="BJ16" s="42">
        <f t="shared" si="5"/>
        <v>1</v>
      </c>
      <c r="BK16" s="42">
        <f t="shared" si="5"/>
        <v>1</v>
      </c>
      <c r="BL16" s="41"/>
      <c r="BM16" s="41"/>
      <c r="BN16" s="41"/>
      <c r="BO16" s="41"/>
      <c r="BP16" s="62"/>
      <c r="BQ16" s="198"/>
    </row>
    <row r="17" spans="1:69" s="11" customFormat="1" ht="46.5" customHeight="1" thickBot="1" x14ac:dyDescent="0.3">
      <c r="A17" s="466"/>
      <c r="B17" s="482"/>
      <c r="C17" s="436"/>
      <c r="D17" s="352"/>
      <c r="E17" s="402"/>
      <c r="F17" s="437"/>
      <c r="G17" s="402"/>
      <c r="H17" s="402"/>
      <c r="I17" s="402"/>
      <c r="J17" s="402"/>
      <c r="K17" s="120" t="s">
        <v>18</v>
      </c>
      <c r="L17" s="39">
        <v>0.54794520547945202</v>
      </c>
      <c r="M17" s="39">
        <v>0.86363636363636365</v>
      </c>
      <c r="N17" s="39">
        <v>0.67901234567901236</v>
      </c>
      <c r="O17" s="39">
        <v>0.40799999999999997</v>
      </c>
      <c r="P17" s="39">
        <v>0.51666666666666672</v>
      </c>
      <c r="Q17" s="39">
        <v>0.49333333333333335</v>
      </c>
      <c r="R17" s="39">
        <v>0.48936170212765956</v>
      </c>
      <c r="S17" s="39">
        <v>0.68354430379746833</v>
      </c>
      <c r="T17" s="39">
        <v>0.4375</v>
      </c>
      <c r="U17" s="39">
        <v>0.38095238095238093</v>
      </c>
      <c r="V17" s="39">
        <v>0.61764705882352944</v>
      </c>
      <c r="W17" s="39">
        <v>1.0333333333333334</v>
      </c>
      <c r="X17" s="39">
        <v>0.4925373134328358</v>
      </c>
      <c r="Y17" s="39">
        <v>0.43478260869565216</v>
      </c>
      <c r="Z17" s="39">
        <v>0.51388888888888884</v>
      </c>
      <c r="AA17" s="39">
        <v>0.43209876543209874</v>
      </c>
      <c r="AB17" s="39">
        <v>0.28251121076233182</v>
      </c>
      <c r="AC17" s="39">
        <v>0.84946236559139787</v>
      </c>
      <c r="AD17" s="39">
        <v>0.63218390804597702</v>
      </c>
      <c r="AE17" s="39">
        <v>0.6</v>
      </c>
      <c r="AF17" s="39">
        <v>0.8666666666666667</v>
      </c>
      <c r="AG17" s="39">
        <v>0.39393939393939392</v>
      </c>
      <c r="AH17" s="39">
        <v>1.1515151515151516</v>
      </c>
      <c r="AI17" s="39">
        <v>0.45070422535211269</v>
      </c>
      <c r="AJ17" s="39">
        <v>0.83870967741935487</v>
      </c>
      <c r="AK17" s="39">
        <v>1.2</v>
      </c>
      <c r="AL17" s="39">
        <v>0.34355828220858897</v>
      </c>
      <c r="AM17" s="39">
        <v>0.32446808510638298</v>
      </c>
      <c r="AN17" s="39">
        <v>2.3157894736842106</v>
      </c>
      <c r="AO17" s="39">
        <v>0.5</v>
      </c>
      <c r="AP17" s="39">
        <v>0.67567567567567566</v>
      </c>
      <c r="AQ17" s="39">
        <v>0.54285714285714282</v>
      </c>
      <c r="AR17" s="39">
        <v>0.45600000000000002</v>
      </c>
      <c r="AS17" s="39">
        <v>0.31111111111111112</v>
      </c>
      <c r="AT17" s="39">
        <v>0.36633663366336633</v>
      </c>
      <c r="AU17" s="39">
        <v>1.2</v>
      </c>
      <c r="AV17" s="39">
        <v>0.57777777777777772</v>
      </c>
      <c r="AW17" s="39">
        <v>0.63461538461538458</v>
      </c>
      <c r="AX17" s="39">
        <v>1.3</v>
      </c>
      <c r="AY17" s="39">
        <v>0.37931034482758619</v>
      </c>
      <c r="AZ17" s="39">
        <v>0.51063829787234039</v>
      </c>
      <c r="BA17" s="39">
        <v>0.6166666666666667</v>
      </c>
      <c r="BB17" s="39">
        <v>0.4</v>
      </c>
      <c r="BC17" s="39">
        <v>0.81132075471698117</v>
      </c>
      <c r="BD17" s="39">
        <v>1.1363636363636365</v>
      </c>
      <c r="BE17" s="39">
        <v>1</v>
      </c>
      <c r="BF17" s="39">
        <v>0.5</v>
      </c>
      <c r="BG17" s="39">
        <v>0.39784946236559138</v>
      </c>
      <c r="BH17" s="39">
        <v>0.45121951219512196</v>
      </c>
      <c r="BI17" s="39">
        <v>0.27480916030534353</v>
      </c>
      <c r="BJ17" s="39">
        <v>0.5</v>
      </c>
      <c r="BK17" s="39">
        <v>0.52380952380952384</v>
      </c>
      <c r="BL17" s="39"/>
      <c r="BM17" s="41"/>
      <c r="BN17" s="41"/>
      <c r="BO17" s="41">
        <v>0.5</v>
      </c>
      <c r="BP17" s="62">
        <v>0.5</v>
      </c>
      <c r="BQ17" s="198">
        <v>0.5</v>
      </c>
    </row>
    <row r="18" spans="1:69" s="11" customFormat="1" x14ac:dyDescent="0.25">
      <c r="A18" s="466"/>
      <c r="B18" s="482"/>
      <c r="C18" s="435" t="s">
        <v>82</v>
      </c>
      <c r="D18" s="403" t="s">
        <v>83</v>
      </c>
      <c r="E18" s="418" t="s">
        <v>15</v>
      </c>
      <c r="F18" s="487" t="s">
        <v>241</v>
      </c>
      <c r="G18" s="402"/>
      <c r="H18" s="402" t="s">
        <v>16</v>
      </c>
      <c r="I18" s="402" t="s">
        <v>16</v>
      </c>
      <c r="J18" s="402" t="s">
        <v>84</v>
      </c>
      <c r="K18" s="19" t="s">
        <v>17</v>
      </c>
      <c r="L18" s="42">
        <f>IF(L19=100,2)</f>
        <v>2</v>
      </c>
      <c r="M18" s="42">
        <f t="shared" ref="M18:BK18" si="6">IF(M19=100,2)</f>
        <v>2</v>
      </c>
      <c r="N18" s="42">
        <f t="shared" si="6"/>
        <v>2</v>
      </c>
      <c r="O18" s="42">
        <f t="shared" si="6"/>
        <v>2</v>
      </c>
      <c r="P18" s="42">
        <f t="shared" si="6"/>
        <v>2</v>
      </c>
      <c r="Q18" s="42">
        <f t="shared" si="6"/>
        <v>2</v>
      </c>
      <c r="R18" s="42">
        <f t="shared" si="6"/>
        <v>2</v>
      </c>
      <c r="S18" s="42">
        <f t="shared" si="6"/>
        <v>2</v>
      </c>
      <c r="T18" s="42">
        <f t="shared" si="6"/>
        <v>2</v>
      </c>
      <c r="U18" s="42">
        <f t="shared" si="6"/>
        <v>2</v>
      </c>
      <c r="V18" s="42">
        <f t="shared" si="6"/>
        <v>2</v>
      </c>
      <c r="W18" s="42">
        <f t="shared" si="6"/>
        <v>2</v>
      </c>
      <c r="X18" s="42">
        <f t="shared" si="6"/>
        <v>2</v>
      </c>
      <c r="Y18" s="42">
        <f t="shared" si="6"/>
        <v>2</v>
      </c>
      <c r="Z18" s="42">
        <f t="shared" si="6"/>
        <v>2</v>
      </c>
      <c r="AA18" s="42">
        <f t="shared" si="6"/>
        <v>2</v>
      </c>
      <c r="AB18" s="42">
        <f t="shared" si="6"/>
        <v>2</v>
      </c>
      <c r="AC18" s="42">
        <f t="shared" si="6"/>
        <v>2</v>
      </c>
      <c r="AD18" s="42">
        <f t="shared" si="6"/>
        <v>2</v>
      </c>
      <c r="AE18" s="42">
        <f t="shared" si="6"/>
        <v>2</v>
      </c>
      <c r="AF18" s="42">
        <f t="shared" si="6"/>
        <v>2</v>
      </c>
      <c r="AG18" s="42">
        <f t="shared" si="6"/>
        <v>2</v>
      </c>
      <c r="AH18" s="42">
        <f t="shared" si="6"/>
        <v>2</v>
      </c>
      <c r="AI18" s="42">
        <f t="shared" si="6"/>
        <v>2</v>
      </c>
      <c r="AJ18" s="42">
        <f t="shared" si="6"/>
        <v>2</v>
      </c>
      <c r="AK18" s="42">
        <f t="shared" si="6"/>
        <v>2</v>
      </c>
      <c r="AL18" s="42">
        <f t="shared" si="6"/>
        <v>2</v>
      </c>
      <c r="AM18" s="42">
        <f t="shared" si="6"/>
        <v>2</v>
      </c>
      <c r="AN18" s="42">
        <f t="shared" si="6"/>
        <v>2</v>
      </c>
      <c r="AO18" s="42">
        <f t="shared" si="6"/>
        <v>2</v>
      </c>
      <c r="AP18" s="42">
        <f t="shared" si="6"/>
        <v>2</v>
      </c>
      <c r="AQ18" s="42">
        <f t="shared" si="6"/>
        <v>2</v>
      </c>
      <c r="AR18" s="42">
        <f t="shared" si="6"/>
        <v>2</v>
      </c>
      <c r="AS18" s="42">
        <f t="shared" si="6"/>
        <v>2</v>
      </c>
      <c r="AT18" s="42">
        <f t="shared" si="6"/>
        <v>2</v>
      </c>
      <c r="AU18" s="42">
        <f t="shared" si="6"/>
        <v>2</v>
      </c>
      <c r="AV18" s="42">
        <f t="shared" si="6"/>
        <v>2</v>
      </c>
      <c r="AW18" s="42">
        <f t="shared" si="6"/>
        <v>2</v>
      </c>
      <c r="AX18" s="42">
        <f t="shared" si="6"/>
        <v>2</v>
      </c>
      <c r="AY18" s="42">
        <f t="shared" si="6"/>
        <v>2</v>
      </c>
      <c r="AZ18" s="42">
        <f t="shared" si="6"/>
        <v>2</v>
      </c>
      <c r="BA18" s="42">
        <f t="shared" si="6"/>
        <v>2</v>
      </c>
      <c r="BB18" s="42">
        <f t="shared" si="6"/>
        <v>2</v>
      </c>
      <c r="BC18" s="42">
        <f t="shared" si="6"/>
        <v>2</v>
      </c>
      <c r="BD18" s="42">
        <f t="shared" si="6"/>
        <v>2</v>
      </c>
      <c r="BE18" s="42">
        <f t="shared" si="6"/>
        <v>2</v>
      </c>
      <c r="BF18" s="42">
        <f t="shared" si="6"/>
        <v>2</v>
      </c>
      <c r="BG18" s="42">
        <f t="shared" si="6"/>
        <v>2</v>
      </c>
      <c r="BH18" s="42">
        <f t="shared" si="6"/>
        <v>2</v>
      </c>
      <c r="BI18" s="42">
        <f t="shared" si="6"/>
        <v>2</v>
      </c>
      <c r="BJ18" s="42">
        <f t="shared" si="6"/>
        <v>2</v>
      </c>
      <c r="BK18" s="42">
        <f t="shared" si="6"/>
        <v>2</v>
      </c>
      <c r="BL18" s="41"/>
      <c r="BM18" s="41"/>
      <c r="BN18" s="41"/>
      <c r="BO18" s="41"/>
      <c r="BP18" s="62"/>
      <c r="BQ18" s="198"/>
    </row>
    <row r="19" spans="1:69" s="11" customFormat="1" ht="74.25" customHeight="1" thickBot="1" x14ac:dyDescent="0.3">
      <c r="A19" s="466"/>
      <c r="B19" s="482"/>
      <c r="C19" s="438"/>
      <c r="D19" s="352"/>
      <c r="E19" s="305"/>
      <c r="F19" s="488"/>
      <c r="G19" s="307"/>
      <c r="H19" s="307"/>
      <c r="I19" s="307"/>
      <c r="J19" s="307"/>
      <c r="K19" s="120" t="s">
        <v>18</v>
      </c>
      <c r="L19" s="260">
        <v>100</v>
      </c>
      <c r="M19" s="260">
        <v>100</v>
      </c>
      <c r="N19" s="260">
        <v>100</v>
      </c>
      <c r="O19" s="260">
        <v>100</v>
      </c>
      <c r="P19" s="260">
        <v>100</v>
      </c>
      <c r="Q19" s="260">
        <v>100</v>
      </c>
      <c r="R19" s="260">
        <v>100</v>
      </c>
      <c r="S19" s="260">
        <v>100</v>
      </c>
      <c r="T19" s="260">
        <v>100</v>
      </c>
      <c r="U19" s="260">
        <v>100</v>
      </c>
      <c r="V19" s="260">
        <v>100</v>
      </c>
      <c r="W19" s="260">
        <v>100</v>
      </c>
      <c r="X19" s="260">
        <v>100</v>
      </c>
      <c r="Y19" s="260">
        <v>100</v>
      </c>
      <c r="Z19" s="260">
        <v>100</v>
      </c>
      <c r="AA19" s="260">
        <v>100</v>
      </c>
      <c r="AB19" s="260">
        <v>100</v>
      </c>
      <c r="AC19" s="260">
        <v>100</v>
      </c>
      <c r="AD19" s="260">
        <v>100</v>
      </c>
      <c r="AE19" s="260">
        <v>100</v>
      </c>
      <c r="AF19" s="260">
        <v>100</v>
      </c>
      <c r="AG19" s="260">
        <v>100</v>
      </c>
      <c r="AH19" s="260">
        <v>100</v>
      </c>
      <c r="AI19" s="260">
        <v>100</v>
      </c>
      <c r="AJ19" s="260">
        <v>100</v>
      </c>
      <c r="AK19" s="260">
        <v>100</v>
      </c>
      <c r="AL19" s="260">
        <v>100</v>
      </c>
      <c r="AM19" s="260">
        <v>100</v>
      </c>
      <c r="AN19" s="260">
        <v>100</v>
      </c>
      <c r="AO19" s="260">
        <v>100</v>
      </c>
      <c r="AP19" s="260">
        <v>100</v>
      </c>
      <c r="AQ19" s="260">
        <v>100</v>
      </c>
      <c r="AR19" s="260">
        <v>100</v>
      </c>
      <c r="AS19" s="260">
        <v>100</v>
      </c>
      <c r="AT19" s="260">
        <v>100</v>
      </c>
      <c r="AU19" s="260">
        <v>100</v>
      </c>
      <c r="AV19" s="260">
        <v>100</v>
      </c>
      <c r="AW19" s="260">
        <v>100</v>
      </c>
      <c r="AX19" s="260">
        <v>100</v>
      </c>
      <c r="AY19" s="260">
        <v>100</v>
      </c>
      <c r="AZ19" s="260">
        <v>100</v>
      </c>
      <c r="BA19" s="260">
        <v>100</v>
      </c>
      <c r="BB19" s="260">
        <v>100</v>
      </c>
      <c r="BC19" s="260">
        <v>100</v>
      </c>
      <c r="BD19" s="260">
        <v>100</v>
      </c>
      <c r="BE19" s="260">
        <v>100</v>
      </c>
      <c r="BF19" s="260">
        <v>100</v>
      </c>
      <c r="BG19" s="260">
        <v>100</v>
      </c>
      <c r="BH19" s="260">
        <v>100</v>
      </c>
      <c r="BI19" s="260">
        <v>100</v>
      </c>
      <c r="BJ19" s="260">
        <v>100</v>
      </c>
      <c r="BK19" s="260">
        <v>100</v>
      </c>
      <c r="BL19" s="50"/>
      <c r="BM19" s="41"/>
      <c r="BN19" s="41"/>
      <c r="BO19" s="41">
        <v>99.6</v>
      </c>
      <c r="BP19" s="62">
        <v>99.5</v>
      </c>
      <c r="BQ19" s="198">
        <v>100</v>
      </c>
    </row>
    <row r="20" spans="1:69" s="11" customFormat="1" ht="0.75" customHeight="1" x14ac:dyDescent="0.25">
      <c r="A20" s="466"/>
      <c r="B20" s="482"/>
      <c r="C20" s="435" t="s">
        <v>141</v>
      </c>
      <c r="D20" s="439" t="s">
        <v>140</v>
      </c>
      <c r="E20" s="418" t="s">
        <v>15</v>
      </c>
      <c r="F20" s="487" t="s">
        <v>241</v>
      </c>
      <c r="G20" s="402"/>
      <c r="H20" s="402" t="s">
        <v>16</v>
      </c>
      <c r="I20" s="402" t="s">
        <v>16</v>
      </c>
      <c r="J20" s="402" t="s">
        <v>274</v>
      </c>
      <c r="K20" s="15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45"/>
      <c r="BM20" s="41"/>
      <c r="BN20" s="41"/>
      <c r="BO20" s="41"/>
      <c r="BP20" s="62"/>
      <c r="BQ20" s="198"/>
    </row>
    <row r="21" spans="1:69" s="11" customFormat="1" ht="37.5" customHeight="1" x14ac:dyDescent="0.25">
      <c r="A21" s="466"/>
      <c r="B21" s="482"/>
      <c r="C21" s="484"/>
      <c r="D21" s="340"/>
      <c r="E21" s="418"/>
      <c r="F21" s="497"/>
      <c r="G21" s="402"/>
      <c r="H21" s="402"/>
      <c r="I21" s="402"/>
      <c r="J21" s="402"/>
      <c r="K21" s="120" t="s">
        <v>24</v>
      </c>
      <c r="L21" s="39">
        <v>8.5046728971962615</v>
      </c>
      <c r="M21" s="39">
        <v>4.4503816793893129</v>
      </c>
      <c r="N21" s="39">
        <v>8.790909090909091</v>
      </c>
      <c r="O21" s="39">
        <v>7.2706766917293235</v>
      </c>
      <c r="P21" s="39">
        <v>8.4117647058823533</v>
      </c>
      <c r="Q21" s="39">
        <v>8.1624999999999996</v>
      </c>
      <c r="R21" s="39">
        <v>8.617647058823529</v>
      </c>
      <c r="S21" s="39">
        <v>9.5225225225225234</v>
      </c>
      <c r="T21" s="39">
        <v>7.4385964912280702</v>
      </c>
      <c r="U21" s="39">
        <v>8.2307692307692299</v>
      </c>
      <c r="V21" s="39">
        <v>9.5238095238095237</v>
      </c>
      <c r="W21" s="39">
        <v>7.8395061728395063</v>
      </c>
      <c r="X21" s="39">
        <v>5.8681318681318677</v>
      </c>
      <c r="Y21" s="39">
        <v>8.4533333333333331</v>
      </c>
      <c r="Z21" s="39">
        <v>7.1333333333333337</v>
      </c>
      <c r="AA21" s="39">
        <v>7.4838709677419351</v>
      </c>
      <c r="AB21" s="39">
        <v>3.7037037037037037</v>
      </c>
      <c r="AC21" s="39">
        <v>9.8866666666666667</v>
      </c>
      <c r="AD21" s="39">
        <v>7.7272727272727275</v>
      </c>
      <c r="AE21" s="39">
        <v>9.9777777777777779</v>
      </c>
      <c r="AF21" s="39">
        <v>6.1627906976744189</v>
      </c>
      <c r="AG21" s="39">
        <v>7.2439024390243905</v>
      </c>
      <c r="AH21" s="39">
        <v>6.2631578947368425</v>
      </c>
      <c r="AI21" s="39">
        <v>8.28169014084507</v>
      </c>
      <c r="AJ21" s="39">
        <v>11.67605633802817</v>
      </c>
      <c r="AK21" s="39">
        <v>14.580645161290322</v>
      </c>
      <c r="AL21" s="39">
        <v>5.2670454545454541</v>
      </c>
      <c r="AM21" s="39">
        <v>5.650485436893204</v>
      </c>
      <c r="AN21" s="39">
        <v>9.75</v>
      </c>
      <c r="AO21" s="39">
        <v>8.147887323943662</v>
      </c>
      <c r="AP21" s="39">
        <v>9.2692307692307701</v>
      </c>
      <c r="AQ21" s="39">
        <v>10.103896103896103</v>
      </c>
      <c r="AR21" s="39">
        <v>7.5681818181818183</v>
      </c>
      <c r="AS21" s="39">
        <v>6.56</v>
      </c>
      <c r="AT21" s="39">
        <v>6.2376237623762378</v>
      </c>
      <c r="AU21" s="39">
        <v>7.7352941176470589</v>
      </c>
      <c r="AV21" s="39">
        <v>8.3382352941176467</v>
      </c>
      <c r="AW21" s="39">
        <v>10.791044776119403</v>
      </c>
      <c r="AX21" s="39">
        <v>9.7413793103448274</v>
      </c>
      <c r="AY21" s="39">
        <v>8.0862068965517242</v>
      </c>
      <c r="AZ21" s="39">
        <v>9.8301886792452837</v>
      </c>
      <c r="BA21" s="39">
        <v>12.161764705882353</v>
      </c>
      <c r="BB21" s="39">
        <v>8.4385964912280702</v>
      </c>
      <c r="BC21" s="39">
        <v>6.7571428571428571</v>
      </c>
      <c r="BD21" s="39">
        <v>7.6375000000000002</v>
      </c>
      <c r="BE21" s="39">
        <v>7.96</v>
      </c>
      <c r="BF21" s="39">
        <v>7.5486725663716818</v>
      </c>
      <c r="BG21" s="39">
        <v>7.8686868686868685</v>
      </c>
      <c r="BH21" s="39">
        <v>8.3541666666666661</v>
      </c>
      <c r="BI21" s="39">
        <v>4.2222222222222223</v>
      </c>
      <c r="BJ21" s="39">
        <v>7.709090909090909</v>
      </c>
      <c r="BK21" s="39">
        <v>5.2</v>
      </c>
      <c r="BL21" s="45"/>
      <c r="BM21" s="41"/>
      <c r="BN21" s="41"/>
      <c r="BO21" s="41">
        <v>7.3</v>
      </c>
      <c r="BP21" s="62">
        <v>7.4</v>
      </c>
      <c r="BQ21" s="198">
        <v>7.6</v>
      </c>
    </row>
    <row r="22" spans="1:69" s="11" customFormat="1" ht="28.5" customHeight="1" x14ac:dyDescent="0.25">
      <c r="A22" s="466"/>
      <c r="B22" s="482"/>
      <c r="C22" s="484"/>
      <c r="D22" s="439" t="s">
        <v>142</v>
      </c>
      <c r="E22" s="418"/>
      <c r="F22" s="497"/>
      <c r="G22" s="402"/>
      <c r="H22" s="402"/>
      <c r="I22" s="402"/>
      <c r="J22" s="402"/>
      <c r="K22" s="19" t="s">
        <v>275</v>
      </c>
      <c r="L22" s="261">
        <f>IF(L23&gt;8.65,1,IF(L23&lt;8.55,3,2))</f>
        <v>1</v>
      </c>
      <c r="M22" s="261">
        <f t="shared" ref="M22:BK22" si="7">IF(M23&gt;8.65,1,IF(M23&lt;8.55,3,2))</f>
        <v>3</v>
      </c>
      <c r="N22" s="261">
        <f t="shared" si="7"/>
        <v>1</v>
      </c>
      <c r="O22" s="261">
        <f t="shared" si="7"/>
        <v>3</v>
      </c>
      <c r="P22" s="261">
        <f t="shared" si="7"/>
        <v>1</v>
      </c>
      <c r="Q22" s="261">
        <f t="shared" si="7"/>
        <v>1</v>
      </c>
      <c r="R22" s="261">
        <f t="shared" si="7"/>
        <v>1</v>
      </c>
      <c r="S22" s="261">
        <f t="shared" si="7"/>
        <v>1</v>
      </c>
      <c r="T22" s="261">
        <f t="shared" si="7"/>
        <v>1</v>
      </c>
      <c r="U22" s="261">
        <f t="shared" si="7"/>
        <v>1</v>
      </c>
      <c r="V22" s="261">
        <f t="shared" si="7"/>
        <v>1</v>
      </c>
      <c r="W22" s="261">
        <f t="shared" si="7"/>
        <v>1</v>
      </c>
      <c r="X22" s="261">
        <f t="shared" si="7"/>
        <v>3</v>
      </c>
      <c r="Y22" s="261">
        <f t="shared" si="7"/>
        <v>1</v>
      </c>
      <c r="Z22" s="261">
        <f t="shared" si="7"/>
        <v>1</v>
      </c>
      <c r="AA22" s="261">
        <f t="shared" si="7"/>
        <v>2</v>
      </c>
      <c r="AB22" s="261">
        <f t="shared" si="7"/>
        <v>3</v>
      </c>
      <c r="AC22" s="261">
        <f t="shared" si="7"/>
        <v>1</v>
      </c>
      <c r="AD22" s="261">
        <f t="shared" si="7"/>
        <v>1</v>
      </c>
      <c r="AE22" s="261">
        <f t="shared" si="7"/>
        <v>1</v>
      </c>
      <c r="AF22" s="261">
        <f t="shared" si="7"/>
        <v>3</v>
      </c>
      <c r="AG22" s="261">
        <f t="shared" si="7"/>
        <v>3</v>
      </c>
      <c r="AH22" s="261">
        <f t="shared" si="7"/>
        <v>3</v>
      </c>
      <c r="AI22" s="261">
        <f t="shared" si="7"/>
        <v>1</v>
      </c>
      <c r="AJ22" s="261">
        <f t="shared" si="7"/>
        <v>1</v>
      </c>
      <c r="AK22" s="261">
        <f t="shared" si="7"/>
        <v>1</v>
      </c>
      <c r="AL22" s="261">
        <f t="shared" si="7"/>
        <v>3</v>
      </c>
      <c r="AM22" s="261">
        <f t="shared" si="7"/>
        <v>3</v>
      </c>
      <c r="AN22" s="261">
        <f t="shared" si="7"/>
        <v>1</v>
      </c>
      <c r="AO22" s="261">
        <f t="shared" si="7"/>
        <v>1</v>
      </c>
      <c r="AP22" s="261">
        <f t="shared" si="7"/>
        <v>1</v>
      </c>
      <c r="AQ22" s="261">
        <f t="shared" si="7"/>
        <v>1</v>
      </c>
      <c r="AR22" s="261">
        <f t="shared" si="7"/>
        <v>3</v>
      </c>
      <c r="AS22" s="261">
        <f t="shared" si="7"/>
        <v>3</v>
      </c>
      <c r="AT22" s="261">
        <f t="shared" si="7"/>
        <v>3</v>
      </c>
      <c r="AU22" s="261">
        <f t="shared" si="7"/>
        <v>1</v>
      </c>
      <c r="AV22" s="261">
        <f t="shared" si="7"/>
        <v>1</v>
      </c>
      <c r="AW22" s="261">
        <f t="shared" si="7"/>
        <v>1</v>
      </c>
      <c r="AX22" s="261">
        <f t="shared" si="7"/>
        <v>1</v>
      </c>
      <c r="AY22" s="261">
        <f t="shared" si="7"/>
        <v>3</v>
      </c>
      <c r="AZ22" s="261">
        <f t="shared" si="7"/>
        <v>1</v>
      </c>
      <c r="BA22" s="261">
        <f t="shared" si="7"/>
        <v>1</v>
      </c>
      <c r="BB22" s="261">
        <f t="shared" si="7"/>
        <v>1</v>
      </c>
      <c r="BC22" s="261">
        <f t="shared" si="7"/>
        <v>3</v>
      </c>
      <c r="BD22" s="261">
        <f t="shared" si="7"/>
        <v>3</v>
      </c>
      <c r="BE22" s="261">
        <f t="shared" si="7"/>
        <v>3</v>
      </c>
      <c r="BF22" s="261">
        <f t="shared" si="7"/>
        <v>1</v>
      </c>
      <c r="BG22" s="261">
        <f t="shared" si="7"/>
        <v>3</v>
      </c>
      <c r="BH22" s="261">
        <f t="shared" si="7"/>
        <v>1</v>
      </c>
      <c r="BI22" s="261">
        <f t="shared" si="7"/>
        <v>3</v>
      </c>
      <c r="BJ22" s="261">
        <f t="shared" si="7"/>
        <v>1</v>
      </c>
      <c r="BK22" s="261">
        <f t="shared" si="7"/>
        <v>3</v>
      </c>
      <c r="BL22" s="259"/>
      <c r="BM22" s="41"/>
      <c r="BN22" s="41"/>
      <c r="BO22" s="41"/>
      <c r="BP22" s="62"/>
      <c r="BQ22" s="198"/>
    </row>
    <row r="23" spans="1:69" s="11" customFormat="1" ht="27" customHeight="1" thickBot="1" x14ac:dyDescent="0.3">
      <c r="A23" s="466"/>
      <c r="B23" s="482"/>
      <c r="C23" s="438"/>
      <c r="D23" s="340"/>
      <c r="E23" s="305"/>
      <c r="F23" s="488"/>
      <c r="G23" s="307"/>
      <c r="H23" s="307"/>
      <c r="I23" s="307"/>
      <c r="J23" s="307"/>
      <c r="K23" s="120" t="s">
        <v>24</v>
      </c>
      <c r="L23" s="71">
        <v>9.4791666666666661</v>
      </c>
      <c r="M23" s="71">
        <v>4.6269841269841274</v>
      </c>
      <c r="N23" s="71">
        <v>11.511904761904763</v>
      </c>
      <c r="O23" s="71">
        <v>7.7359999999999998</v>
      </c>
      <c r="P23" s="71">
        <v>9.3770491803278695</v>
      </c>
      <c r="Q23" s="71">
        <v>8.706666666666667</v>
      </c>
      <c r="R23" s="71">
        <v>9.3510638297872344</v>
      </c>
      <c r="S23" s="71">
        <v>10.465346534653465</v>
      </c>
      <c r="T23" s="71">
        <v>8.8333333333333339</v>
      </c>
      <c r="U23" s="71">
        <v>12.228571428571428</v>
      </c>
      <c r="V23" s="71">
        <v>11.111111111111111</v>
      </c>
      <c r="W23" s="71">
        <v>8.943661971830986</v>
      </c>
      <c r="X23" s="71">
        <v>6.3571428571428568</v>
      </c>
      <c r="Y23" s="71">
        <v>9.1884057971014492</v>
      </c>
      <c r="Z23" s="71">
        <v>9.2469135802469129</v>
      </c>
      <c r="AA23" s="71">
        <v>8.5925925925925934</v>
      </c>
      <c r="AB23" s="71">
        <v>4.2735042735042734</v>
      </c>
      <c r="AC23" s="71">
        <v>10.443661971830986</v>
      </c>
      <c r="AD23" s="71">
        <v>10.515463917525773</v>
      </c>
      <c r="AE23" s="71">
        <v>11.225</v>
      </c>
      <c r="AF23" s="71">
        <v>7.3611111111111107</v>
      </c>
      <c r="AG23" s="71">
        <v>8.0270270270270263</v>
      </c>
      <c r="AH23" s="71">
        <v>7.7272727272727275</v>
      </c>
      <c r="AI23" s="71">
        <v>9.046153846153846</v>
      </c>
      <c r="AJ23" s="71">
        <v>13.370967741935484</v>
      </c>
      <c r="AK23" s="71">
        <v>23.789473684210527</v>
      </c>
      <c r="AL23" s="71">
        <v>5.6871165644171775</v>
      </c>
      <c r="AM23" s="71">
        <v>6.1914893617021276</v>
      </c>
      <c r="AN23" s="71">
        <v>10.214285714285714</v>
      </c>
      <c r="AO23" s="71">
        <v>9.2560000000000002</v>
      </c>
      <c r="AP23" s="71">
        <v>9.2692307692307701</v>
      </c>
      <c r="AQ23" s="71">
        <v>11.114285714285714</v>
      </c>
      <c r="AR23" s="71">
        <v>8.056451612903226</v>
      </c>
      <c r="AS23" s="71">
        <v>7.2888888888888888</v>
      </c>
      <c r="AT23" s="71">
        <v>6.2376237623762378</v>
      </c>
      <c r="AU23" s="71">
        <v>9.4604316546762597</v>
      </c>
      <c r="AV23" s="71">
        <v>10.309090909090909</v>
      </c>
      <c r="AW23" s="71">
        <v>11.296875</v>
      </c>
      <c r="AX23" s="71">
        <v>17.121212121212121</v>
      </c>
      <c r="AY23" s="71">
        <v>8.0862068965517242</v>
      </c>
      <c r="AZ23" s="71">
        <v>11.085106382978724</v>
      </c>
      <c r="BA23" s="71">
        <v>13.783333333333333</v>
      </c>
      <c r="BB23" s="71">
        <v>9.0754716981132084</v>
      </c>
      <c r="BC23" s="71">
        <v>7.7540983606557381</v>
      </c>
      <c r="BD23" s="71">
        <v>8.0394736842105257</v>
      </c>
      <c r="BE23" s="71">
        <v>8.4680851063829792</v>
      </c>
      <c r="BF23" s="71">
        <v>9.6931818181818183</v>
      </c>
      <c r="BG23" s="71">
        <v>8.3763440860215059</v>
      </c>
      <c r="BH23" s="71">
        <v>9.7804878048780495</v>
      </c>
      <c r="BI23" s="71">
        <v>5.5114503816793894</v>
      </c>
      <c r="BJ23" s="71">
        <v>9.0212765957446805</v>
      </c>
      <c r="BK23" s="71">
        <v>5.85</v>
      </c>
      <c r="BL23" s="45"/>
      <c r="BM23" s="41"/>
      <c r="BN23" s="41"/>
      <c r="BO23" s="41">
        <v>8.1999999999999993</v>
      </c>
      <c r="BP23" s="62">
        <v>8.3000000000000007</v>
      </c>
      <c r="BQ23" s="198">
        <v>8.6</v>
      </c>
    </row>
    <row r="24" spans="1:69" s="11" customFormat="1" ht="35.25" customHeight="1" x14ac:dyDescent="0.25">
      <c r="A24" s="466"/>
      <c r="B24" s="482"/>
      <c r="C24" s="458" t="s">
        <v>223</v>
      </c>
      <c r="D24" s="460" t="s">
        <v>224</v>
      </c>
      <c r="E24" s="407" t="s">
        <v>15</v>
      </c>
      <c r="F24" s="407" t="s">
        <v>243</v>
      </c>
      <c r="G24" s="398"/>
      <c r="H24" s="398" t="s">
        <v>16</v>
      </c>
      <c r="I24" s="398" t="s">
        <v>16</v>
      </c>
      <c r="J24" s="398" t="s">
        <v>208</v>
      </c>
      <c r="K24" s="34" t="s">
        <v>17</v>
      </c>
      <c r="L24" s="43">
        <f>L25*1</f>
        <v>1</v>
      </c>
      <c r="M24" s="43">
        <f t="shared" ref="M24:BK24" si="8">M25*1</f>
        <v>1</v>
      </c>
      <c r="N24" s="43">
        <f t="shared" si="8"/>
        <v>1</v>
      </c>
      <c r="O24" s="43">
        <f t="shared" si="8"/>
        <v>1</v>
      </c>
      <c r="P24" s="43">
        <f t="shared" si="8"/>
        <v>1</v>
      </c>
      <c r="Q24" s="43">
        <f t="shared" si="8"/>
        <v>1</v>
      </c>
      <c r="R24" s="43">
        <f t="shared" si="8"/>
        <v>1</v>
      </c>
      <c r="S24" s="43">
        <f t="shared" si="8"/>
        <v>1</v>
      </c>
      <c r="T24" s="43">
        <f t="shared" si="8"/>
        <v>1</v>
      </c>
      <c r="U24" s="43">
        <f t="shared" si="8"/>
        <v>1</v>
      </c>
      <c r="V24" s="43">
        <f t="shared" si="8"/>
        <v>1</v>
      </c>
      <c r="W24" s="43">
        <f t="shared" si="8"/>
        <v>1</v>
      </c>
      <c r="X24" s="43">
        <f t="shared" si="8"/>
        <v>1</v>
      </c>
      <c r="Y24" s="43">
        <f t="shared" si="8"/>
        <v>1</v>
      </c>
      <c r="Z24" s="43">
        <f t="shared" si="8"/>
        <v>1</v>
      </c>
      <c r="AA24" s="43">
        <f t="shared" si="8"/>
        <v>1</v>
      </c>
      <c r="AB24" s="43">
        <f t="shared" si="8"/>
        <v>1</v>
      </c>
      <c r="AC24" s="43">
        <f t="shared" si="8"/>
        <v>1</v>
      </c>
      <c r="AD24" s="43">
        <f t="shared" si="8"/>
        <v>1</v>
      </c>
      <c r="AE24" s="43">
        <f t="shared" si="8"/>
        <v>1</v>
      </c>
      <c r="AF24" s="43">
        <f t="shared" si="8"/>
        <v>1</v>
      </c>
      <c r="AG24" s="43">
        <f t="shared" si="8"/>
        <v>1</v>
      </c>
      <c r="AH24" s="43">
        <f t="shared" si="8"/>
        <v>1</v>
      </c>
      <c r="AI24" s="43">
        <f t="shared" si="8"/>
        <v>1</v>
      </c>
      <c r="AJ24" s="43">
        <f t="shared" si="8"/>
        <v>1</v>
      </c>
      <c r="AK24" s="43">
        <f t="shared" si="8"/>
        <v>1</v>
      </c>
      <c r="AL24" s="43">
        <f t="shared" si="8"/>
        <v>1</v>
      </c>
      <c r="AM24" s="43">
        <f t="shared" si="8"/>
        <v>1</v>
      </c>
      <c r="AN24" s="43">
        <f t="shared" si="8"/>
        <v>1</v>
      </c>
      <c r="AO24" s="43">
        <f t="shared" si="8"/>
        <v>1</v>
      </c>
      <c r="AP24" s="43">
        <f t="shared" si="8"/>
        <v>1</v>
      </c>
      <c r="AQ24" s="43">
        <f t="shared" si="8"/>
        <v>1</v>
      </c>
      <c r="AR24" s="43">
        <f t="shared" si="8"/>
        <v>1</v>
      </c>
      <c r="AS24" s="43">
        <f t="shared" si="8"/>
        <v>1</v>
      </c>
      <c r="AT24" s="43">
        <f t="shared" si="8"/>
        <v>1</v>
      </c>
      <c r="AU24" s="43">
        <f t="shared" si="8"/>
        <v>1</v>
      </c>
      <c r="AV24" s="43">
        <f t="shared" si="8"/>
        <v>1</v>
      </c>
      <c r="AW24" s="43">
        <f t="shared" si="8"/>
        <v>1</v>
      </c>
      <c r="AX24" s="43">
        <f t="shared" si="8"/>
        <v>1</v>
      </c>
      <c r="AY24" s="43">
        <f t="shared" si="8"/>
        <v>1</v>
      </c>
      <c r="AZ24" s="43">
        <f t="shared" si="8"/>
        <v>1</v>
      </c>
      <c r="BA24" s="43">
        <f t="shared" si="8"/>
        <v>1</v>
      </c>
      <c r="BB24" s="43">
        <f t="shared" si="8"/>
        <v>1</v>
      </c>
      <c r="BC24" s="43">
        <f t="shared" si="8"/>
        <v>1</v>
      </c>
      <c r="BD24" s="43">
        <f t="shared" si="8"/>
        <v>1</v>
      </c>
      <c r="BE24" s="43">
        <f t="shared" si="8"/>
        <v>1</v>
      </c>
      <c r="BF24" s="43">
        <f t="shared" si="8"/>
        <v>1</v>
      </c>
      <c r="BG24" s="43">
        <f t="shared" si="8"/>
        <v>1</v>
      </c>
      <c r="BH24" s="43">
        <f t="shared" si="8"/>
        <v>1</v>
      </c>
      <c r="BI24" s="43">
        <f t="shared" si="8"/>
        <v>1</v>
      </c>
      <c r="BJ24" s="43">
        <f t="shared" si="8"/>
        <v>1</v>
      </c>
      <c r="BK24" s="43">
        <f t="shared" si="8"/>
        <v>1</v>
      </c>
      <c r="BL24" s="41"/>
      <c r="BM24" s="41"/>
      <c r="BN24" s="41"/>
      <c r="BO24" s="41"/>
      <c r="BP24" s="62"/>
      <c r="BQ24" s="198"/>
    </row>
    <row r="25" spans="1:69" s="11" customFormat="1" ht="27.75" customHeight="1" thickBot="1" x14ac:dyDescent="0.3">
      <c r="A25" s="466"/>
      <c r="B25" s="482"/>
      <c r="C25" s="459"/>
      <c r="D25" s="461"/>
      <c r="E25" s="408"/>
      <c r="F25" s="408"/>
      <c r="G25" s="406"/>
      <c r="H25" s="406"/>
      <c r="I25" s="406"/>
      <c r="J25" s="406"/>
      <c r="K25" s="127" t="s">
        <v>85</v>
      </c>
      <c r="L25" s="70">
        <v>1</v>
      </c>
      <c r="M25" s="70">
        <v>1</v>
      </c>
      <c r="N25" s="70">
        <v>1</v>
      </c>
      <c r="O25" s="70">
        <v>1</v>
      </c>
      <c r="P25" s="70">
        <v>1</v>
      </c>
      <c r="Q25" s="70">
        <v>1</v>
      </c>
      <c r="R25" s="70">
        <v>1</v>
      </c>
      <c r="S25" s="70">
        <v>1</v>
      </c>
      <c r="T25" s="70">
        <v>1</v>
      </c>
      <c r="U25" s="70">
        <v>1</v>
      </c>
      <c r="V25" s="70">
        <v>1</v>
      </c>
      <c r="W25" s="70">
        <v>1</v>
      </c>
      <c r="X25" s="70">
        <v>1</v>
      </c>
      <c r="Y25" s="70">
        <v>1</v>
      </c>
      <c r="Z25" s="70">
        <v>1</v>
      </c>
      <c r="AA25" s="70">
        <v>1</v>
      </c>
      <c r="AB25" s="70">
        <v>1</v>
      </c>
      <c r="AC25" s="70">
        <v>1</v>
      </c>
      <c r="AD25" s="70">
        <v>1</v>
      </c>
      <c r="AE25" s="70">
        <v>1</v>
      </c>
      <c r="AF25" s="70">
        <v>1</v>
      </c>
      <c r="AG25" s="70">
        <v>1</v>
      </c>
      <c r="AH25" s="70">
        <v>1</v>
      </c>
      <c r="AI25" s="70">
        <v>1</v>
      </c>
      <c r="AJ25" s="70">
        <v>1</v>
      </c>
      <c r="AK25" s="70">
        <v>1</v>
      </c>
      <c r="AL25" s="70">
        <v>1</v>
      </c>
      <c r="AM25" s="70">
        <v>1</v>
      </c>
      <c r="AN25" s="70">
        <v>1</v>
      </c>
      <c r="AO25" s="70">
        <v>1</v>
      </c>
      <c r="AP25" s="70">
        <v>1</v>
      </c>
      <c r="AQ25" s="70">
        <v>1</v>
      </c>
      <c r="AR25" s="70">
        <v>1</v>
      </c>
      <c r="AS25" s="70">
        <v>1</v>
      </c>
      <c r="AT25" s="70">
        <v>1</v>
      </c>
      <c r="AU25" s="70">
        <v>1</v>
      </c>
      <c r="AV25" s="70">
        <v>1</v>
      </c>
      <c r="AW25" s="70">
        <v>1</v>
      </c>
      <c r="AX25" s="70">
        <v>1</v>
      </c>
      <c r="AY25" s="70">
        <v>1</v>
      </c>
      <c r="AZ25" s="70">
        <v>1</v>
      </c>
      <c r="BA25" s="70">
        <v>1</v>
      </c>
      <c r="BB25" s="70">
        <v>1</v>
      </c>
      <c r="BC25" s="70">
        <v>1</v>
      </c>
      <c r="BD25" s="70">
        <v>1</v>
      </c>
      <c r="BE25" s="70">
        <v>1</v>
      </c>
      <c r="BF25" s="70">
        <v>1</v>
      </c>
      <c r="BG25" s="70">
        <v>1</v>
      </c>
      <c r="BH25" s="70">
        <v>1</v>
      </c>
      <c r="BI25" s="70">
        <v>1</v>
      </c>
      <c r="BJ25" s="70">
        <v>1</v>
      </c>
      <c r="BK25" s="70">
        <v>1</v>
      </c>
      <c r="BL25" s="41">
        <v>52</v>
      </c>
      <c r="BM25" s="41"/>
      <c r="BN25" s="41"/>
      <c r="BO25" s="41"/>
      <c r="BP25" s="62">
        <v>73</v>
      </c>
      <c r="BQ25" s="198">
        <v>100</v>
      </c>
    </row>
    <row r="26" spans="1:69" s="11" customFormat="1" ht="34.5" customHeight="1" x14ac:dyDescent="0.25">
      <c r="A26" s="466"/>
      <c r="B26" s="482"/>
      <c r="C26" s="458" t="s">
        <v>209</v>
      </c>
      <c r="D26" s="460" t="s">
        <v>211</v>
      </c>
      <c r="E26" s="407" t="s">
        <v>15</v>
      </c>
      <c r="F26" s="407" t="s">
        <v>243</v>
      </c>
      <c r="G26" s="398"/>
      <c r="H26" s="398" t="s">
        <v>16</v>
      </c>
      <c r="I26" s="398" t="s">
        <v>16</v>
      </c>
      <c r="J26" s="398" t="s">
        <v>207</v>
      </c>
      <c r="K26" s="34" t="s">
        <v>17</v>
      </c>
      <c r="L26" s="46">
        <f>L27*0.5</f>
        <v>0</v>
      </c>
      <c r="M26" s="46">
        <f t="shared" ref="M26:BK26" si="9">M27*0.5</f>
        <v>0</v>
      </c>
      <c r="N26" s="46">
        <f t="shared" si="9"/>
        <v>0</v>
      </c>
      <c r="O26" s="46">
        <f t="shared" si="9"/>
        <v>0.5</v>
      </c>
      <c r="P26" s="46">
        <f t="shared" si="9"/>
        <v>0</v>
      </c>
      <c r="Q26" s="46">
        <f t="shared" si="9"/>
        <v>0</v>
      </c>
      <c r="R26" s="46">
        <f t="shared" si="9"/>
        <v>0</v>
      </c>
      <c r="S26" s="46">
        <f t="shared" si="9"/>
        <v>0</v>
      </c>
      <c r="T26" s="46">
        <f t="shared" si="9"/>
        <v>0</v>
      </c>
      <c r="U26" s="46">
        <f t="shared" si="9"/>
        <v>0</v>
      </c>
      <c r="V26" s="46">
        <f t="shared" si="9"/>
        <v>0</v>
      </c>
      <c r="W26" s="46">
        <f t="shared" si="9"/>
        <v>0</v>
      </c>
      <c r="X26" s="46">
        <f t="shared" si="9"/>
        <v>0</v>
      </c>
      <c r="Y26" s="46">
        <f t="shared" si="9"/>
        <v>0.5</v>
      </c>
      <c r="Z26" s="46">
        <f t="shared" si="9"/>
        <v>0</v>
      </c>
      <c r="AA26" s="46">
        <f t="shared" si="9"/>
        <v>0</v>
      </c>
      <c r="AB26" s="46">
        <f t="shared" si="9"/>
        <v>0.5</v>
      </c>
      <c r="AC26" s="46">
        <f t="shared" si="9"/>
        <v>0.5</v>
      </c>
      <c r="AD26" s="46">
        <f t="shared" si="9"/>
        <v>0.5</v>
      </c>
      <c r="AE26" s="46">
        <f t="shared" si="9"/>
        <v>0</v>
      </c>
      <c r="AF26" s="46">
        <f t="shared" si="9"/>
        <v>0</v>
      </c>
      <c r="AG26" s="46">
        <f t="shared" si="9"/>
        <v>0</v>
      </c>
      <c r="AH26" s="46">
        <f t="shared" si="9"/>
        <v>0.5</v>
      </c>
      <c r="AI26" s="46">
        <f t="shared" si="9"/>
        <v>0</v>
      </c>
      <c r="AJ26" s="46">
        <f t="shared" si="9"/>
        <v>0.5</v>
      </c>
      <c r="AK26" s="46">
        <f t="shared" si="9"/>
        <v>0</v>
      </c>
      <c r="AL26" s="46">
        <f t="shared" si="9"/>
        <v>0.5</v>
      </c>
      <c r="AM26" s="46">
        <f t="shared" si="9"/>
        <v>0.5</v>
      </c>
      <c r="AN26" s="46">
        <f t="shared" si="9"/>
        <v>0</v>
      </c>
      <c r="AO26" s="46">
        <f t="shared" si="9"/>
        <v>0</v>
      </c>
      <c r="AP26" s="46">
        <f t="shared" si="9"/>
        <v>0.5</v>
      </c>
      <c r="AQ26" s="46">
        <f t="shared" si="9"/>
        <v>0</v>
      </c>
      <c r="AR26" s="46">
        <f t="shared" si="9"/>
        <v>0</v>
      </c>
      <c r="AS26" s="46">
        <f t="shared" si="9"/>
        <v>0</v>
      </c>
      <c r="AT26" s="46">
        <f t="shared" si="9"/>
        <v>0</v>
      </c>
      <c r="AU26" s="46">
        <f t="shared" si="9"/>
        <v>0.5</v>
      </c>
      <c r="AV26" s="46">
        <f t="shared" si="9"/>
        <v>0</v>
      </c>
      <c r="AW26" s="46">
        <f t="shared" si="9"/>
        <v>0.5</v>
      </c>
      <c r="AX26" s="46">
        <f t="shared" si="9"/>
        <v>0</v>
      </c>
      <c r="AY26" s="46">
        <f t="shared" si="9"/>
        <v>0</v>
      </c>
      <c r="AZ26" s="46">
        <f t="shared" si="9"/>
        <v>0</v>
      </c>
      <c r="BA26" s="46">
        <f t="shared" si="9"/>
        <v>0</v>
      </c>
      <c r="BB26" s="46">
        <f t="shared" si="9"/>
        <v>0</v>
      </c>
      <c r="BC26" s="46">
        <f t="shared" si="9"/>
        <v>0.5</v>
      </c>
      <c r="BD26" s="46">
        <f t="shared" si="9"/>
        <v>0.5</v>
      </c>
      <c r="BE26" s="46">
        <f t="shared" si="9"/>
        <v>0</v>
      </c>
      <c r="BF26" s="46">
        <f t="shared" si="9"/>
        <v>0</v>
      </c>
      <c r="BG26" s="46">
        <f t="shared" si="9"/>
        <v>0</v>
      </c>
      <c r="BH26" s="46">
        <f t="shared" si="9"/>
        <v>0</v>
      </c>
      <c r="BI26" s="46">
        <f t="shared" si="9"/>
        <v>0</v>
      </c>
      <c r="BJ26" s="46">
        <f t="shared" si="9"/>
        <v>0</v>
      </c>
      <c r="BK26" s="46">
        <f t="shared" si="9"/>
        <v>0</v>
      </c>
      <c r="BL26" s="41"/>
      <c r="BM26" s="41"/>
      <c r="BN26" s="41"/>
      <c r="BO26" s="41"/>
      <c r="BP26" s="62"/>
      <c r="BQ26" s="198"/>
    </row>
    <row r="27" spans="1:69" s="11" customFormat="1" ht="26.25" customHeight="1" thickBot="1" x14ac:dyDescent="0.3">
      <c r="A27" s="466"/>
      <c r="B27" s="482"/>
      <c r="C27" s="459"/>
      <c r="D27" s="461"/>
      <c r="E27" s="408"/>
      <c r="F27" s="408"/>
      <c r="G27" s="406"/>
      <c r="H27" s="406"/>
      <c r="I27" s="406"/>
      <c r="J27" s="406"/>
      <c r="K27" s="127" t="s">
        <v>85</v>
      </c>
      <c r="L27" s="70"/>
      <c r="M27" s="70"/>
      <c r="N27" s="70"/>
      <c r="O27" s="70">
        <v>1</v>
      </c>
      <c r="P27" s="70"/>
      <c r="Q27" s="70"/>
      <c r="R27" s="70"/>
      <c r="S27" s="70"/>
      <c r="T27" s="70"/>
      <c r="U27" s="70"/>
      <c r="V27" s="70"/>
      <c r="W27" s="70"/>
      <c r="X27" s="70"/>
      <c r="Y27" s="70">
        <v>1</v>
      </c>
      <c r="Z27" s="70"/>
      <c r="AA27" s="70"/>
      <c r="AB27" s="70">
        <v>1</v>
      </c>
      <c r="AC27" s="70">
        <v>1</v>
      </c>
      <c r="AD27" s="70">
        <v>1</v>
      </c>
      <c r="AE27" s="70"/>
      <c r="AF27" s="70"/>
      <c r="AG27" s="70"/>
      <c r="AH27" s="70">
        <v>1</v>
      </c>
      <c r="AI27" s="70"/>
      <c r="AJ27" s="70">
        <v>1</v>
      </c>
      <c r="AK27" s="70"/>
      <c r="AL27" s="70">
        <v>1</v>
      </c>
      <c r="AM27" s="70">
        <v>1</v>
      </c>
      <c r="AN27" s="70"/>
      <c r="AO27" s="70"/>
      <c r="AP27" s="70">
        <v>1</v>
      </c>
      <c r="AQ27" s="70"/>
      <c r="AR27" s="70"/>
      <c r="AS27" s="70"/>
      <c r="AT27" s="70"/>
      <c r="AU27" s="70">
        <v>1</v>
      </c>
      <c r="AV27" s="70"/>
      <c r="AW27" s="70">
        <v>1</v>
      </c>
      <c r="AX27" s="70"/>
      <c r="AY27" s="70"/>
      <c r="AZ27" s="70"/>
      <c r="BA27" s="70"/>
      <c r="BB27" s="70"/>
      <c r="BC27" s="70">
        <v>1</v>
      </c>
      <c r="BD27" s="70">
        <v>1</v>
      </c>
      <c r="BE27" s="70"/>
      <c r="BF27" s="70"/>
      <c r="BG27" s="70"/>
      <c r="BH27" s="70"/>
      <c r="BI27" s="70"/>
      <c r="BJ27" s="70"/>
      <c r="BK27" s="70"/>
      <c r="BL27" s="41">
        <v>14</v>
      </c>
      <c r="BM27" s="41"/>
      <c r="BN27" s="41"/>
      <c r="BO27" s="41">
        <v>5.7</v>
      </c>
      <c r="BP27" s="62">
        <v>11.5</v>
      </c>
      <c r="BQ27" s="198">
        <v>27.5</v>
      </c>
    </row>
    <row r="28" spans="1:69" s="11" customFormat="1" ht="35.25" customHeight="1" x14ac:dyDescent="0.25">
      <c r="A28" s="466"/>
      <c r="B28" s="482"/>
      <c r="C28" s="458" t="s">
        <v>228</v>
      </c>
      <c r="D28" s="460" t="s">
        <v>212</v>
      </c>
      <c r="E28" s="407" t="s">
        <v>15</v>
      </c>
      <c r="F28" s="407" t="s">
        <v>243</v>
      </c>
      <c r="G28" s="398"/>
      <c r="H28" s="398" t="s">
        <v>16</v>
      </c>
      <c r="I28" s="398" t="s">
        <v>16</v>
      </c>
      <c r="J28" s="398" t="s">
        <v>208</v>
      </c>
      <c r="K28" s="34" t="s">
        <v>17</v>
      </c>
      <c r="L28" s="46">
        <f>L29*1</f>
        <v>1</v>
      </c>
      <c r="M28" s="46">
        <f t="shared" ref="M28:BK28" si="10">M29*1</f>
        <v>1</v>
      </c>
      <c r="N28" s="46">
        <f t="shared" si="10"/>
        <v>1</v>
      </c>
      <c r="O28" s="46">
        <f t="shared" si="10"/>
        <v>0</v>
      </c>
      <c r="P28" s="46">
        <f t="shared" si="10"/>
        <v>0</v>
      </c>
      <c r="Q28" s="46">
        <f t="shared" si="10"/>
        <v>0</v>
      </c>
      <c r="R28" s="46">
        <f t="shared" si="10"/>
        <v>0</v>
      </c>
      <c r="S28" s="46">
        <f t="shared" si="10"/>
        <v>1</v>
      </c>
      <c r="T28" s="46">
        <f t="shared" si="10"/>
        <v>1</v>
      </c>
      <c r="U28" s="46">
        <f t="shared" si="10"/>
        <v>1</v>
      </c>
      <c r="V28" s="46">
        <f t="shared" si="10"/>
        <v>1</v>
      </c>
      <c r="W28" s="46">
        <f t="shared" si="10"/>
        <v>1</v>
      </c>
      <c r="X28" s="46">
        <f t="shared" si="10"/>
        <v>0</v>
      </c>
      <c r="Y28" s="46">
        <f t="shared" si="10"/>
        <v>0</v>
      </c>
      <c r="Z28" s="46">
        <f t="shared" si="10"/>
        <v>1</v>
      </c>
      <c r="AA28" s="46">
        <f t="shared" si="10"/>
        <v>0</v>
      </c>
      <c r="AB28" s="46">
        <f t="shared" si="10"/>
        <v>0</v>
      </c>
      <c r="AC28" s="46">
        <f t="shared" si="10"/>
        <v>1</v>
      </c>
      <c r="AD28" s="46">
        <f t="shared" si="10"/>
        <v>1</v>
      </c>
      <c r="AE28" s="46">
        <f t="shared" si="10"/>
        <v>0</v>
      </c>
      <c r="AF28" s="46">
        <f t="shared" si="10"/>
        <v>0</v>
      </c>
      <c r="AG28" s="46">
        <f t="shared" si="10"/>
        <v>0</v>
      </c>
      <c r="AH28" s="46">
        <f t="shared" si="10"/>
        <v>0</v>
      </c>
      <c r="AI28" s="46">
        <f t="shared" si="10"/>
        <v>0</v>
      </c>
      <c r="AJ28" s="46">
        <f t="shared" si="10"/>
        <v>1</v>
      </c>
      <c r="AK28" s="46">
        <f t="shared" si="10"/>
        <v>0</v>
      </c>
      <c r="AL28" s="46">
        <f t="shared" si="10"/>
        <v>1</v>
      </c>
      <c r="AM28" s="46">
        <f t="shared" si="10"/>
        <v>1</v>
      </c>
      <c r="AN28" s="46">
        <f t="shared" si="10"/>
        <v>0</v>
      </c>
      <c r="AO28" s="46">
        <f t="shared" si="10"/>
        <v>0</v>
      </c>
      <c r="AP28" s="46">
        <f t="shared" si="10"/>
        <v>0</v>
      </c>
      <c r="AQ28" s="46">
        <f t="shared" si="10"/>
        <v>0</v>
      </c>
      <c r="AR28" s="46">
        <f t="shared" si="10"/>
        <v>0</v>
      </c>
      <c r="AS28" s="46">
        <f t="shared" si="10"/>
        <v>0</v>
      </c>
      <c r="AT28" s="46">
        <f t="shared" si="10"/>
        <v>0</v>
      </c>
      <c r="AU28" s="46">
        <f t="shared" si="10"/>
        <v>1</v>
      </c>
      <c r="AV28" s="46">
        <f t="shared" si="10"/>
        <v>0</v>
      </c>
      <c r="AW28" s="46">
        <f t="shared" si="10"/>
        <v>0</v>
      </c>
      <c r="AX28" s="46">
        <f t="shared" si="10"/>
        <v>0</v>
      </c>
      <c r="AY28" s="46">
        <f t="shared" si="10"/>
        <v>0</v>
      </c>
      <c r="AZ28" s="46">
        <f t="shared" si="10"/>
        <v>1</v>
      </c>
      <c r="BA28" s="46">
        <f t="shared" si="10"/>
        <v>0</v>
      </c>
      <c r="BB28" s="46">
        <f t="shared" si="10"/>
        <v>0</v>
      </c>
      <c r="BC28" s="46">
        <f t="shared" si="10"/>
        <v>0</v>
      </c>
      <c r="BD28" s="46">
        <f t="shared" si="10"/>
        <v>1</v>
      </c>
      <c r="BE28" s="46">
        <f t="shared" si="10"/>
        <v>1</v>
      </c>
      <c r="BF28" s="46">
        <f t="shared" si="10"/>
        <v>1</v>
      </c>
      <c r="BG28" s="46">
        <f t="shared" si="10"/>
        <v>0</v>
      </c>
      <c r="BH28" s="46">
        <f t="shared" si="10"/>
        <v>1</v>
      </c>
      <c r="BI28" s="46">
        <f t="shared" si="10"/>
        <v>0</v>
      </c>
      <c r="BJ28" s="46">
        <f t="shared" si="10"/>
        <v>0</v>
      </c>
      <c r="BK28" s="46">
        <f t="shared" si="10"/>
        <v>0</v>
      </c>
      <c r="BL28" s="41"/>
      <c r="BM28" s="41"/>
      <c r="BN28" s="41"/>
      <c r="BO28" s="41"/>
      <c r="BP28" s="62"/>
      <c r="BQ28" s="198"/>
    </row>
    <row r="29" spans="1:69" s="11" customFormat="1" ht="27.75" customHeight="1" thickBot="1" x14ac:dyDescent="0.3">
      <c r="A29" s="480"/>
      <c r="B29" s="483"/>
      <c r="C29" s="459"/>
      <c r="D29" s="461"/>
      <c r="E29" s="408"/>
      <c r="F29" s="408"/>
      <c r="G29" s="406"/>
      <c r="H29" s="406"/>
      <c r="I29" s="406"/>
      <c r="J29" s="406"/>
      <c r="K29" s="127" t="s">
        <v>85</v>
      </c>
      <c r="L29" s="70">
        <v>1</v>
      </c>
      <c r="M29" s="70">
        <v>1</v>
      </c>
      <c r="N29" s="70">
        <v>1</v>
      </c>
      <c r="O29" s="70"/>
      <c r="P29" s="70"/>
      <c r="Q29" s="70"/>
      <c r="R29" s="70"/>
      <c r="S29" s="70">
        <v>1</v>
      </c>
      <c r="T29" s="70">
        <v>1</v>
      </c>
      <c r="U29" s="70">
        <v>1</v>
      </c>
      <c r="V29" s="70">
        <v>1</v>
      </c>
      <c r="W29" s="70">
        <v>1</v>
      </c>
      <c r="X29" s="70"/>
      <c r="Y29" s="70"/>
      <c r="Z29" s="70">
        <v>1</v>
      </c>
      <c r="AA29" s="70"/>
      <c r="AB29" s="70"/>
      <c r="AC29" s="70">
        <v>1</v>
      </c>
      <c r="AD29" s="70">
        <v>1</v>
      </c>
      <c r="AE29" s="70"/>
      <c r="AF29" s="70"/>
      <c r="AG29" s="70"/>
      <c r="AH29" s="70"/>
      <c r="AI29" s="70"/>
      <c r="AJ29" s="70">
        <v>1</v>
      </c>
      <c r="AK29" s="70"/>
      <c r="AL29" s="70">
        <v>1</v>
      </c>
      <c r="AM29" s="70">
        <v>1</v>
      </c>
      <c r="AN29" s="70"/>
      <c r="AO29" s="70"/>
      <c r="AP29" s="70"/>
      <c r="AQ29" s="70"/>
      <c r="AR29" s="70"/>
      <c r="AS29" s="70"/>
      <c r="AT29" s="70"/>
      <c r="AU29" s="70">
        <v>1</v>
      </c>
      <c r="AV29" s="70"/>
      <c r="AW29" s="70"/>
      <c r="AX29" s="70"/>
      <c r="AY29" s="70"/>
      <c r="AZ29" s="70">
        <v>1</v>
      </c>
      <c r="BA29" s="70"/>
      <c r="BB29" s="70"/>
      <c r="BC29" s="70"/>
      <c r="BD29" s="70">
        <v>1</v>
      </c>
      <c r="BE29" s="70">
        <v>1</v>
      </c>
      <c r="BF29" s="70">
        <v>1</v>
      </c>
      <c r="BG29" s="70"/>
      <c r="BH29" s="70">
        <v>1</v>
      </c>
      <c r="BI29" s="70"/>
      <c r="BJ29" s="70"/>
      <c r="BK29" s="70"/>
      <c r="BL29" s="41">
        <v>20</v>
      </c>
      <c r="BM29" s="41"/>
      <c r="BN29" s="41"/>
      <c r="BO29" s="41">
        <v>28.8</v>
      </c>
      <c r="BP29" s="62">
        <v>36.5</v>
      </c>
      <c r="BQ29" s="198">
        <v>39.200000000000003</v>
      </c>
    </row>
    <row r="30" spans="1:69" s="11" customFormat="1" ht="15" customHeight="1" x14ac:dyDescent="0.25">
      <c r="A30" s="465" t="s">
        <v>167</v>
      </c>
      <c r="B30" s="475" t="s">
        <v>229</v>
      </c>
      <c r="C30" s="435" t="s">
        <v>88</v>
      </c>
      <c r="D30" s="403" t="s">
        <v>89</v>
      </c>
      <c r="E30" s="402" t="s">
        <v>90</v>
      </c>
      <c r="F30" s="462" t="s">
        <v>244</v>
      </c>
      <c r="G30" s="402"/>
      <c r="H30" s="402" t="s">
        <v>16</v>
      </c>
      <c r="I30" s="412"/>
      <c r="J30" s="306" t="s">
        <v>91</v>
      </c>
      <c r="K30" s="24" t="s">
        <v>17</v>
      </c>
      <c r="L30" s="46">
        <f>L31*5</f>
        <v>5</v>
      </c>
      <c r="M30" s="46">
        <f t="shared" ref="M30:BK30" si="11">M31*5</f>
        <v>5</v>
      </c>
      <c r="N30" s="46">
        <f t="shared" si="11"/>
        <v>5</v>
      </c>
      <c r="O30" s="46">
        <f t="shared" si="11"/>
        <v>5</v>
      </c>
      <c r="P30" s="46">
        <f t="shared" si="11"/>
        <v>5</v>
      </c>
      <c r="Q30" s="46">
        <f t="shared" si="11"/>
        <v>5</v>
      </c>
      <c r="R30" s="46">
        <f t="shared" si="11"/>
        <v>5</v>
      </c>
      <c r="S30" s="46">
        <f t="shared" si="11"/>
        <v>5</v>
      </c>
      <c r="T30" s="46">
        <f t="shared" si="11"/>
        <v>5</v>
      </c>
      <c r="U30" s="46">
        <f t="shared" si="11"/>
        <v>5</v>
      </c>
      <c r="V30" s="46">
        <f t="shared" si="11"/>
        <v>5</v>
      </c>
      <c r="W30" s="46">
        <f t="shared" si="11"/>
        <v>5</v>
      </c>
      <c r="X30" s="46">
        <f t="shared" si="11"/>
        <v>5</v>
      </c>
      <c r="Y30" s="46">
        <f t="shared" si="11"/>
        <v>5</v>
      </c>
      <c r="Z30" s="46">
        <f t="shared" si="11"/>
        <v>5</v>
      </c>
      <c r="AA30" s="46">
        <f t="shared" si="11"/>
        <v>5</v>
      </c>
      <c r="AB30" s="46">
        <f t="shared" si="11"/>
        <v>5</v>
      </c>
      <c r="AC30" s="46">
        <f t="shared" si="11"/>
        <v>5</v>
      </c>
      <c r="AD30" s="46">
        <f t="shared" si="11"/>
        <v>5</v>
      </c>
      <c r="AE30" s="46">
        <f t="shared" si="11"/>
        <v>5</v>
      </c>
      <c r="AF30" s="46">
        <f t="shared" si="11"/>
        <v>5</v>
      </c>
      <c r="AG30" s="46">
        <f t="shared" si="11"/>
        <v>5</v>
      </c>
      <c r="AH30" s="46">
        <f t="shared" si="11"/>
        <v>5</v>
      </c>
      <c r="AI30" s="46">
        <f t="shared" si="11"/>
        <v>5</v>
      </c>
      <c r="AJ30" s="46">
        <f t="shared" si="11"/>
        <v>5</v>
      </c>
      <c r="AK30" s="46">
        <f t="shared" si="11"/>
        <v>5</v>
      </c>
      <c r="AL30" s="46">
        <f t="shared" si="11"/>
        <v>5</v>
      </c>
      <c r="AM30" s="46">
        <f t="shared" si="11"/>
        <v>5</v>
      </c>
      <c r="AN30" s="46">
        <f t="shared" si="11"/>
        <v>5</v>
      </c>
      <c r="AO30" s="46">
        <f t="shared" si="11"/>
        <v>5</v>
      </c>
      <c r="AP30" s="46">
        <f t="shared" si="11"/>
        <v>5</v>
      </c>
      <c r="AQ30" s="46">
        <f t="shared" si="11"/>
        <v>5</v>
      </c>
      <c r="AR30" s="46">
        <f t="shared" si="11"/>
        <v>5</v>
      </c>
      <c r="AS30" s="46">
        <f t="shared" si="11"/>
        <v>5</v>
      </c>
      <c r="AT30" s="46">
        <f t="shared" si="11"/>
        <v>5</v>
      </c>
      <c r="AU30" s="46">
        <f t="shared" si="11"/>
        <v>5</v>
      </c>
      <c r="AV30" s="46">
        <f t="shared" si="11"/>
        <v>5</v>
      </c>
      <c r="AW30" s="46">
        <f t="shared" si="11"/>
        <v>5</v>
      </c>
      <c r="AX30" s="46">
        <f t="shared" si="11"/>
        <v>5</v>
      </c>
      <c r="AY30" s="46">
        <f t="shared" si="11"/>
        <v>5</v>
      </c>
      <c r="AZ30" s="46">
        <f t="shared" si="11"/>
        <v>5</v>
      </c>
      <c r="BA30" s="46">
        <f t="shared" si="11"/>
        <v>5</v>
      </c>
      <c r="BB30" s="46">
        <f t="shared" si="11"/>
        <v>5</v>
      </c>
      <c r="BC30" s="46">
        <f t="shared" si="11"/>
        <v>5</v>
      </c>
      <c r="BD30" s="46">
        <f t="shared" si="11"/>
        <v>5</v>
      </c>
      <c r="BE30" s="46">
        <f t="shared" si="11"/>
        <v>5</v>
      </c>
      <c r="BF30" s="46">
        <f t="shared" si="11"/>
        <v>5</v>
      </c>
      <c r="BG30" s="46">
        <f t="shared" si="11"/>
        <v>5</v>
      </c>
      <c r="BH30" s="46">
        <f t="shared" si="11"/>
        <v>5</v>
      </c>
      <c r="BI30" s="46">
        <f t="shared" si="11"/>
        <v>5</v>
      </c>
      <c r="BJ30" s="46">
        <f t="shared" si="11"/>
        <v>5</v>
      </c>
      <c r="BK30" s="46">
        <f t="shared" si="11"/>
        <v>5</v>
      </c>
      <c r="BL30" s="39"/>
      <c r="BM30" s="39"/>
      <c r="BN30" s="41"/>
      <c r="BO30" s="41"/>
      <c r="BP30" s="62"/>
      <c r="BQ30" s="198"/>
    </row>
    <row r="31" spans="1:69" s="11" customFormat="1" ht="49.5" customHeight="1" thickBot="1" x14ac:dyDescent="0.3">
      <c r="A31" s="466"/>
      <c r="B31" s="476"/>
      <c r="C31" s="438"/>
      <c r="D31" s="403"/>
      <c r="E31" s="307"/>
      <c r="F31" s="437"/>
      <c r="G31" s="307"/>
      <c r="H31" s="307"/>
      <c r="I31" s="307"/>
      <c r="J31" s="307"/>
      <c r="K31" s="113" t="s">
        <v>18</v>
      </c>
      <c r="L31" s="36">
        <v>1</v>
      </c>
      <c r="M31" s="36">
        <v>1</v>
      </c>
      <c r="N31" s="36">
        <v>1</v>
      </c>
      <c r="O31" s="36">
        <v>1</v>
      </c>
      <c r="P31" s="36">
        <v>1</v>
      </c>
      <c r="Q31" s="36">
        <v>1</v>
      </c>
      <c r="R31" s="36">
        <v>1</v>
      </c>
      <c r="S31" s="36">
        <v>1</v>
      </c>
      <c r="T31" s="36">
        <v>1</v>
      </c>
      <c r="U31" s="36">
        <v>1</v>
      </c>
      <c r="V31" s="36">
        <v>1</v>
      </c>
      <c r="W31" s="36">
        <v>1</v>
      </c>
      <c r="X31" s="36">
        <v>1</v>
      </c>
      <c r="Y31" s="36">
        <v>1</v>
      </c>
      <c r="Z31" s="36">
        <v>1</v>
      </c>
      <c r="AA31" s="36">
        <v>1</v>
      </c>
      <c r="AB31" s="36">
        <v>1</v>
      </c>
      <c r="AC31" s="36">
        <v>1</v>
      </c>
      <c r="AD31" s="36">
        <v>1</v>
      </c>
      <c r="AE31" s="36">
        <v>1</v>
      </c>
      <c r="AF31" s="36">
        <v>1</v>
      </c>
      <c r="AG31" s="36">
        <v>1</v>
      </c>
      <c r="AH31" s="36">
        <v>1</v>
      </c>
      <c r="AI31" s="36">
        <v>1</v>
      </c>
      <c r="AJ31" s="36">
        <v>1</v>
      </c>
      <c r="AK31" s="36">
        <v>1</v>
      </c>
      <c r="AL31" s="36">
        <v>1</v>
      </c>
      <c r="AM31" s="36">
        <v>1</v>
      </c>
      <c r="AN31" s="36">
        <v>1</v>
      </c>
      <c r="AO31" s="36">
        <v>1</v>
      </c>
      <c r="AP31" s="36">
        <v>1</v>
      </c>
      <c r="AQ31" s="36">
        <v>1</v>
      </c>
      <c r="AR31" s="36">
        <v>1</v>
      </c>
      <c r="AS31" s="36">
        <v>1</v>
      </c>
      <c r="AT31" s="36">
        <v>1</v>
      </c>
      <c r="AU31" s="36">
        <v>1</v>
      </c>
      <c r="AV31" s="36">
        <v>1</v>
      </c>
      <c r="AW31" s="36">
        <v>1</v>
      </c>
      <c r="AX31" s="36">
        <v>1</v>
      </c>
      <c r="AY31" s="36">
        <v>1</v>
      </c>
      <c r="AZ31" s="36">
        <v>1</v>
      </c>
      <c r="BA31" s="36">
        <v>1</v>
      </c>
      <c r="BB31" s="36">
        <v>1</v>
      </c>
      <c r="BC31" s="36">
        <v>1</v>
      </c>
      <c r="BD31" s="36">
        <v>1</v>
      </c>
      <c r="BE31" s="36">
        <v>1</v>
      </c>
      <c r="BF31" s="36">
        <v>1</v>
      </c>
      <c r="BG31" s="36">
        <v>1</v>
      </c>
      <c r="BH31" s="36">
        <v>1</v>
      </c>
      <c r="BI31" s="36">
        <v>1</v>
      </c>
      <c r="BJ31" s="36">
        <v>1</v>
      </c>
      <c r="BK31" s="36">
        <v>1</v>
      </c>
      <c r="BL31" s="36"/>
      <c r="BM31" s="36"/>
      <c r="BN31" s="36"/>
      <c r="BO31" s="47" t="s">
        <v>129</v>
      </c>
      <c r="BP31" s="62">
        <v>100</v>
      </c>
      <c r="BQ31" s="198">
        <v>100</v>
      </c>
    </row>
    <row r="32" spans="1:69" s="11" customFormat="1" ht="24" customHeight="1" x14ac:dyDescent="0.25">
      <c r="A32" s="466"/>
      <c r="B32" s="476"/>
      <c r="C32" s="470" t="s">
        <v>297</v>
      </c>
      <c r="D32" s="457" t="s">
        <v>214</v>
      </c>
      <c r="E32" s="455">
        <v>42252</v>
      </c>
      <c r="F32" s="463" t="s">
        <v>244</v>
      </c>
      <c r="G32" s="400"/>
      <c r="H32" s="400" t="s">
        <v>16</v>
      </c>
      <c r="I32" s="400" t="s">
        <v>16</v>
      </c>
      <c r="J32" s="398" t="s">
        <v>289</v>
      </c>
      <c r="K32" s="20" t="s">
        <v>17</v>
      </c>
      <c r="L32" s="40">
        <f>L33*5</f>
        <v>5</v>
      </c>
      <c r="M32" s="40">
        <f t="shared" ref="M32:BK32" si="12">M33*5</f>
        <v>5</v>
      </c>
      <c r="N32" s="40">
        <f t="shared" si="12"/>
        <v>0</v>
      </c>
      <c r="O32" s="40">
        <f t="shared" si="12"/>
        <v>5</v>
      </c>
      <c r="P32" s="40">
        <f t="shared" si="12"/>
        <v>0</v>
      </c>
      <c r="Q32" s="40">
        <f t="shared" si="12"/>
        <v>5</v>
      </c>
      <c r="R32" s="40">
        <f t="shared" si="12"/>
        <v>5</v>
      </c>
      <c r="S32" s="40">
        <f t="shared" si="12"/>
        <v>0</v>
      </c>
      <c r="T32" s="40">
        <f t="shared" si="12"/>
        <v>5</v>
      </c>
      <c r="U32" s="40">
        <f t="shared" si="12"/>
        <v>5</v>
      </c>
      <c r="V32" s="40">
        <f t="shared" si="12"/>
        <v>5</v>
      </c>
      <c r="W32" s="40">
        <f t="shared" si="12"/>
        <v>5</v>
      </c>
      <c r="X32" s="40">
        <f t="shared" si="12"/>
        <v>0</v>
      </c>
      <c r="Y32" s="40">
        <f t="shared" si="12"/>
        <v>0</v>
      </c>
      <c r="Z32" s="40">
        <f t="shared" si="12"/>
        <v>0</v>
      </c>
      <c r="AA32" s="40">
        <f t="shared" si="12"/>
        <v>0</v>
      </c>
      <c r="AB32" s="40">
        <f t="shared" si="12"/>
        <v>5</v>
      </c>
      <c r="AC32" s="40">
        <f t="shared" si="12"/>
        <v>5</v>
      </c>
      <c r="AD32" s="40">
        <f t="shared" si="12"/>
        <v>0</v>
      </c>
      <c r="AE32" s="40">
        <f t="shared" si="12"/>
        <v>5</v>
      </c>
      <c r="AF32" s="40">
        <f t="shared" si="12"/>
        <v>5</v>
      </c>
      <c r="AG32" s="40">
        <f t="shared" si="12"/>
        <v>5</v>
      </c>
      <c r="AH32" s="40">
        <f t="shared" si="12"/>
        <v>0</v>
      </c>
      <c r="AI32" s="40">
        <f t="shared" si="12"/>
        <v>5</v>
      </c>
      <c r="AJ32" s="40">
        <f t="shared" si="12"/>
        <v>0</v>
      </c>
      <c r="AK32" s="40">
        <f t="shared" si="12"/>
        <v>0</v>
      </c>
      <c r="AL32" s="40">
        <f t="shared" si="12"/>
        <v>5</v>
      </c>
      <c r="AM32" s="40">
        <f t="shared" si="12"/>
        <v>0</v>
      </c>
      <c r="AN32" s="40">
        <f t="shared" si="12"/>
        <v>5</v>
      </c>
      <c r="AO32" s="40">
        <f t="shared" si="12"/>
        <v>5</v>
      </c>
      <c r="AP32" s="40">
        <f t="shared" si="12"/>
        <v>5</v>
      </c>
      <c r="AQ32" s="40">
        <f t="shared" si="12"/>
        <v>5</v>
      </c>
      <c r="AR32" s="40">
        <f t="shared" si="12"/>
        <v>0</v>
      </c>
      <c r="AS32" s="40">
        <f t="shared" si="12"/>
        <v>5</v>
      </c>
      <c r="AT32" s="40">
        <f t="shared" si="12"/>
        <v>5</v>
      </c>
      <c r="AU32" s="40">
        <f t="shared" si="12"/>
        <v>5</v>
      </c>
      <c r="AV32" s="40">
        <f t="shared" si="12"/>
        <v>5</v>
      </c>
      <c r="AW32" s="40">
        <f t="shared" si="12"/>
        <v>5</v>
      </c>
      <c r="AX32" s="40">
        <f t="shared" si="12"/>
        <v>5</v>
      </c>
      <c r="AY32" s="40">
        <f t="shared" si="12"/>
        <v>5</v>
      </c>
      <c r="AZ32" s="40">
        <f t="shared" si="12"/>
        <v>5</v>
      </c>
      <c r="BA32" s="40">
        <f t="shared" si="12"/>
        <v>5</v>
      </c>
      <c r="BB32" s="40">
        <f t="shared" si="12"/>
        <v>5</v>
      </c>
      <c r="BC32" s="40">
        <f t="shared" si="12"/>
        <v>5</v>
      </c>
      <c r="BD32" s="40">
        <f t="shared" si="12"/>
        <v>0</v>
      </c>
      <c r="BE32" s="40">
        <f t="shared" si="12"/>
        <v>0</v>
      </c>
      <c r="BF32" s="40">
        <f t="shared" si="12"/>
        <v>5</v>
      </c>
      <c r="BG32" s="40">
        <f t="shared" si="12"/>
        <v>0</v>
      </c>
      <c r="BH32" s="40">
        <f t="shared" si="12"/>
        <v>0</v>
      </c>
      <c r="BI32" s="40">
        <f t="shared" si="12"/>
        <v>5</v>
      </c>
      <c r="BJ32" s="40">
        <f t="shared" si="12"/>
        <v>5</v>
      </c>
      <c r="BK32" s="40">
        <f t="shared" si="12"/>
        <v>5</v>
      </c>
      <c r="BL32" s="36"/>
      <c r="BM32" s="36"/>
      <c r="BN32" s="36"/>
      <c r="BO32" s="47"/>
      <c r="BP32" s="62"/>
      <c r="BQ32" s="198"/>
    </row>
    <row r="33" spans="1:69" s="11" customFormat="1" ht="57.75" customHeight="1" thickBot="1" x14ac:dyDescent="0.3">
      <c r="A33" s="466"/>
      <c r="B33" s="476"/>
      <c r="C33" s="471"/>
      <c r="D33" s="295"/>
      <c r="E33" s="456"/>
      <c r="F33" s="464"/>
      <c r="G33" s="401"/>
      <c r="H33" s="401"/>
      <c r="I33" s="401"/>
      <c r="J33" s="399"/>
      <c r="K33" s="113" t="s">
        <v>213</v>
      </c>
      <c r="L33" s="36">
        <v>1</v>
      </c>
      <c r="M33" s="36">
        <v>1</v>
      </c>
      <c r="N33" s="36"/>
      <c r="O33" s="36">
        <v>1</v>
      </c>
      <c r="P33" s="36"/>
      <c r="Q33" s="36">
        <v>1</v>
      </c>
      <c r="R33" s="36">
        <v>1</v>
      </c>
      <c r="S33" s="36"/>
      <c r="T33" s="36">
        <v>1</v>
      </c>
      <c r="U33" s="36">
        <v>1</v>
      </c>
      <c r="V33" s="36">
        <v>1</v>
      </c>
      <c r="W33" s="36">
        <v>1</v>
      </c>
      <c r="X33" s="36"/>
      <c r="Y33" s="36"/>
      <c r="Z33" s="36"/>
      <c r="AA33" s="36"/>
      <c r="AB33" s="36">
        <v>1</v>
      </c>
      <c r="AC33" s="36">
        <v>1</v>
      </c>
      <c r="AD33" s="36"/>
      <c r="AE33" s="36">
        <v>1</v>
      </c>
      <c r="AF33" s="36">
        <v>1</v>
      </c>
      <c r="AG33" s="36">
        <v>1</v>
      </c>
      <c r="AH33" s="36"/>
      <c r="AI33" s="36">
        <v>1</v>
      </c>
      <c r="AJ33" s="36"/>
      <c r="AK33" s="36"/>
      <c r="AL33" s="36">
        <v>1</v>
      </c>
      <c r="AM33" s="36"/>
      <c r="AN33" s="36">
        <v>1</v>
      </c>
      <c r="AO33" s="36">
        <v>1</v>
      </c>
      <c r="AP33" s="36">
        <v>1</v>
      </c>
      <c r="AQ33" s="36">
        <v>1</v>
      </c>
      <c r="AR33" s="36"/>
      <c r="AS33" s="36">
        <v>1</v>
      </c>
      <c r="AT33" s="36">
        <v>1</v>
      </c>
      <c r="AU33" s="36">
        <v>1</v>
      </c>
      <c r="AV33" s="36">
        <v>1</v>
      </c>
      <c r="AW33" s="36">
        <v>1</v>
      </c>
      <c r="AX33" s="36">
        <v>1</v>
      </c>
      <c r="AY33" s="36">
        <v>1</v>
      </c>
      <c r="AZ33" s="36">
        <v>1</v>
      </c>
      <c r="BA33" s="36">
        <v>1</v>
      </c>
      <c r="BB33" s="36">
        <v>1</v>
      </c>
      <c r="BC33" s="36">
        <v>1</v>
      </c>
      <c r="BD33" s="36"/>
      <c r="BE33" s="36"/>
      <c r="BF33" s="36">
        <v>1</v>
      </c>
      <c r="BG33" s="36"/>
      <c r="BH33" s="36"/>
      <c r="BI33" s="36">
        <v>1</v>
      </c>
      <c r="BJ33" s="36">
        <v>1</v>
      </c>
      <c r="BK33" s="36">
        <v>1</v>
      </c>
      <c r="BL33" s="36">
        <v>35</v>
      </c>
      <c r="BM33" s="36"/>
      <c r="BN33" s="36"/>
      <c r="BO33" s="47" t="s">
        <v>225</v>
      </c>
      <c r="BP33" s="62">
        <v>75</v>
      </c>
      <c r="BQ33" s="198">
        <v>67.3</v>
      </c>
    </row>
    <row r="34" spans="1:69" s="11" customFormat="1" ht="15" hidden="1" customHeight="1" x14ac:dyDescent="0.25">
      <c r="A34" s="466"/>
      <c r="B34" s="477"/>
      <c r="C34" s="430" t="s">
        <v>128</v>
      </c>
      <c r="D34" s="402" t="s">
        <v>162</v>
      </c>
      <c r="E34" s="418" t="s">
        <v>92</v>
      </c>
      <c r="F34" s="487" t="s">
        <v>244</v>
      </c>
      <c r="G34" s="402" t="s">
        <v>16</v>
      </c>
      <c r="H34" s="402"/>
      <c r="I34" s="402"/>
      <c r="J34" s="402" t="s">
        <v>93</v>
      </c>
      <c r="K34" s="19" t="s">
        <v>17</v>
      </c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0"/>
      <c r="BL34" s="36"/>
      <c r="BM34" s="36"/>
      <c r="BN34" s="36"/>
      <c r="BO34" s="36"/>
      <c r="BP34" s="62"/>
      <c r="BQ34" s="198"/>
    </row>
    <row r="35" spans="1:69" s="11" customFormat="1" ht="36.75" hidden="1" customHeight="1" x14ac:dyDescent="0.25">
      <c r="A35" s="466"/>
      <c r="B35" s="477"/>
      <c r="C35" s="431"/>
      <c r="D35" s="402"/>
      <c r="E35" s="418"/>
      <c r="F35" s="488"/>
      <c r="G35" s="402"/>
      <c r="H35" s="402"/>
      <c r="I35" s="402"/>
      <c r="J35" s="402"/>
      <c r="K35" s="120" t="s">
        <v>18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6"/>
      <c r="BL35" s="36"/>
      <c r="BM35" s="36"/>
      <c r="BN35" s="36"/>
      <c r="BO35" s="36">
        <v>98</v>
      </c>
      <c r="BP35" s="62">
        <v>100</v>
      </c>
      <c r="BQ35" s="198"/>
    </row>
    <row r="36" spans="1:69" s="11" customFormat="1" x14ac:dyDescent="0.25">
      <c r="A36" s="466"/>
      <c r="B36" s="476"/>
      <c r="C36" s="435" t="s">
        <v>94</v>
      </c>
      <c r="D36" s="403" t="s">
        <v>95</v>
      </c>
      <c r="E36" s="418" t="s">
        <v>96</v>
      </c>
      <c r="F36" s="487" t="s">
        <v>244</v>
      </c>
      <c r="G36" s="415" t="s">
        <v>16</v>
      </c>
      <c r="H36" s="402"/>
      <c r="I36" s="402" t="s">
        <v>16</v>
      </c>
      <c r="J36" s="404" t="s">
        <v>97</v>
      </c>
      <c r="K36" s="18" t="s">
        <v>17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0"/>
      <c r="BL36" s="36"/>
      <c r="BM36" s="36"/>
      <c r="BN36" s="36"/>
      <c r="BO36" s="36"/>
      <c r="BP36" s="62"/>
      <c r="BQ36" s="198"/>
    </row>
    <row r="37" spans="1:69" s="11" customFormat="1" ht="28.5" customHeight="1" thickBot="1" x14ac:dyDescent="0.3">
      <c r="A37" s="466"/>
      <c r="B37" s="476"/>
      <c r="C37" s="436"/>
      <c r="D37" s="403"/>
      <c r="E37" s="418"/>
      <c r="F37" s="488"/>
      <c r="G37" s="415"/>
      <c r="H37" s="402"/>
      <c r="I37" s="402"/>
      <c r="J37" s="405"/>
      <c r="K37" s="10" t="s">
        <v>18</v>
      </c>
      <c r="L37" s="37">
        <v>100</v>
      </c>
      <c r="M37" s="37">
        <v>100</v>
      </c>
      <c r="N37" s="37">
        <v>100</v>
      </c>
      <c r="O37" s="37">
        <v>100</v>
      </c>
      <c r="P37" s="37">
        <v>100</v>
      </c>
      <c r="Q37" s="37">
        <v>100</v>
      </c>
      <c r="R37" s="37">
        <v>100</v>
      </c>
      <c r="S37" s="37">
        <v>100</v>
      </c>
      <c r="T37" s="37">
        <v>100</v>
      </c>
      <c r="U37" s="37">
        <v>100</v>
      </c>
      <c r="V37" s="37">
        <v>100</v>
      </c>
      <c r="W37" s="37">
        <v>100</v>
      </c>
      <c r="X37" s="37">
        <v>100</v>
      </c>
      <c r="Y37" s="37">
        <v>100</v>
      </c>
      <c r="Z37" s="37">
        <v>100</v>
      </c>
      <c r="AA37" s="37">
        <v>100</v>
      </c>
      <c r="AB37" s="37">
        <v>100</v>
      </c>
      <c r="AC37" s="37">
        <v>100</v>
      </c>
      <c r="AD37" s="37">
        <v>100</v>
      </c>
      <c r="AE37" s="37">
        <v>100</v>
      </c>
      <c r="AF37" s="37">
        <v>100</v>
      </c>
      <c r="AG37" s="37">
        <v>100</v>
      </c>
      <c r="AH37" s="37">
        <v>100</v>
      </c>
      <c r="AI37" s="37">
        <v>100</v>
      </c>
      <c r="AJ37" s="37">
        <v>100</v>
      </c>
      <c r="AK37" s="37">
        <v>100</v>
      </c>
      <c r="AL37" s="37">
        <v>100</v>
      </c>
      <c r="AM37" s="37">
        <v>100</v>
      </c>
      <c r="AN37" s="37">
        <v>100</v>
      </c>
      <c r="AO37" s="37">
        <v>100</v>
      </c>
      <c r="AP37" s="37">
        <v>100</v>
      </c>
      <c r="AQ37" s="37">
        <v>100</v>
      </c>
      <c r="AR37" s="37">
        <v>100</v>
      </c>
      <c r="AS37" s="37">
        <v>100</v>
      </c>
      <c r="AT37" s="37">
        <v>100</v>
      </c>
      <c r="AU37" s="37">
        <v>100</v>
      </c>
      <c r="AV37" s="37">
        <v>100</v>
      </c>
      <c r="AW37" s="37">
        <v>100</v>
      </c>
      <c r="AX37" s="37">
        <v>100</v>
      </c>
      <c r="AY37" s="37">
        <v>100</v>
      </c>
      <c r="AZ37" s="37">
        <v>100</v>
      </c>
      <c r="BA37" s="37">
        <v>100</v>
      </c>
      <c r="BB37" s="37">
        <v>100</v>
      </c>
      <c r="BC37" s="37">
        <v>100</v>
      </c>
      <c r="BD37" s="37">
        <v>100</v>
      </c>
      <c r="BE37" s="37">
        <v>100</v>
      </c>
      <c r="BF37" s="37">
        <v>100</v>
      </c>
      <c r="BG37" s="37">
        <v>100</v>
      </c>
      <c r="BH37" s="37">
        <v>100</v>
      </c>
      <c r="BI37" s="37">
        <v>100</v>
      </c>
      <c r="BJ37" s="37">
        <v>100</v>
      </c>
      <c r="BK37" s="37">
        <v>100</v>
      </c>
      <c r="BL37" s="36"/>
      <c r="BM37" s="36"/>
      <c r="BN37" s="36"/>
      <c r="BO37" s="36"/>
      <c r="BP37" s="62"/>
      <c r="BQ37" s="198">
        <v>100</v>
      </c>
    </row>
    <row r="38" spans="1:69" s="11" customFormat="1" ht="30" customHeight="1" x14ac:dyDescent="0.25">
      <c r="A38" s="466"/>
      <c r="B38" s="476"/>
      <c r="C38" s="435" t="s">
        <v>98</v>
      </c>
      <c r="D38" s="403" t="s">
        <v>99</v>
      </c>
      <c r="E38" s="402" t="s">
        <v>73</v>
      </c>
      <c r="F38" s="462" t="s">
        <v>244</v>
      </c>
      <c r="G38" s="402" t="s">
        <v>16</v>
      </c>
      <c r="H38" s="402"/>
      <c r="I38" s="402"/>
      <c r="J38" s="416" t="s">
        <v>170</v>
      </c>
      <c r="K38" s="18" t="s">
        <v>17</v>
      </c>
      <c r="L38" s="42">
        <f>L39*-3</f>
        <v>-3</v>
      </c>
      <c r="M38" s="42">
        <f t="shared" ref="M38:BK38" si="13">M39*-3</f>
        <v>0</v>
      </c>
      <c r="N38" s="42">
        <f t="shared" si="13"/>
        <v>0</v>
      </c>
      <c r="O38" s="42">
        <f t="shared" si="13"/>
        <v>0</v>
      </c>
      <c r="P38" s="42">
        <f t="shared" si="13"/>
        <v>0</v>
      </c>
      <c r="Q38" s="42">
        <f t="shared" si="13"/>
        <v>0</v>
      </c>
      <c r="R38" s="42">
        <f t="shared" si="13"/>
        <v>0</v>
      </c>
      <c r="S38" s="42">
        <f t="shared" si="13"/>
        <v>0</v>
      </c>
      <c r="T38" s="42">
        <f t="shared" si="13"/>
        <v>0</v>
      </c>
      <c r="U38" s="42">
        <f t="shared" si="13"/>
        <v>0</v>
      </c>
      <c r="V38" s="42">
        <f t="shared" si="13"/>
        <v>0</v>
      </c>
      <c r="W38" s="42">
        <f t="shared" si="13"/>
        <v>0</v>
      </c>
      <c r="X38" s="42">
        <f t="shared" si="13"/>
        <v>0</v>
      </c>
      <c r="Y38" s="42">
        <f t="shared" si="13"/>
        <v>0</v>
      </c>
      <c r="Z38" s="42">
        <f t="shared" si="13"/>
        <v>0</v>
      </c>
      <c r="AA38" s="42">
        <f t="shared" si="13"/>
        <v>0</v>
      </c>
      <c r="AB38" s="42">
        <f t="shared" si="13"/>
        <v>0</v>
      </c>
      <c r="AC38" s="42">
        <f t="shared" si="13"/>
        <v>0</v>
      </c>
      <c r="AD38" s="42">
        <f t="shared" si="13"/>
        <v>0</v>
      </c>
      <c r="AE38" s="42">
        <f t="shared" si="13"/>
        <v>0</v>
      </c>
      <c r="AF38" s="42">
        <f t="shared" si="13"/>
        <v>0</v>
      </c>
      <c r="AG38" s="42">
        <f t="shared" si="13"/>
        <v>0</v>
      </c>
      <c r="AH38" s="42">
        <f t="shared" si="13"/>
        <v>-3</v>
      </c>
      <c r="AI38" s="42">
        <f t="shared" si="13"/>
        <v>0</v>
      </c>
      <c r="AJ38" s="42">
        <f t="shared" si="13"/>
        <v>0</v>
      </c>
      <c r="AK38" s="42">
        <f t="shared" si="13"/>
        <v>0</v>
      </c>
      <c r="AL38" s="42">
        <f t="shared" si="13"/>
        <v>0</v>
      </c>
      <c r="AM38" s="42">
        <f t="shared" si="13"/>
        <v>0</v>
      </c>
      <c r="AN38" s="42">
        <f t="shared" si="13"/>
        <v>0</v>
      </c>
      <c r="AO38" s="42">
        <f t="shared" si="13"/>
        <v>0</v>
      </c>
      <c r="AP38" s="42">
        <f t="shared" si="13"/>
        <v>0</v>
      </c>
      <c r="AQ38" s="42">
        <f t="shared" si="13"/>
        <v>-3</v>
      </c>
      <c r="AR38" s="42">
        <f t="shared" si="13"/>
        <v>0</v>
      </c>
      <c r="AS38" s="42">
        <f t="shared" si="13"/>
        <v>0</v>
      </c>
      <c r="AT38" s="42">
        <f t="shared" si="13"/>
        <v>0</v>
      </c>
      <c r="AU38" s="42">
        <f t="shared" si="13"/>
        <v>0</v>
      </c>
      <c r="AV38" s="42">
        <f t="shared" si="13"/>
        <v>0</v>
      </c>
      <c r="AW38" s="42">
        <f t="shared" si="13"/>
        <v>0</v>
      </c>
      <c r="AX38" s="42">
        <f t="shared" si="13"/>
        <v>0</v>
      </c>
      <c r="AY38" s="42">
        <f t="shared" si="13"/>
        <v>0</v>
      </c>
      <c r="AZ38" s="42">
        <f t="shared" si="13"/>
        <v>0</v>
      </c>
      <c r="BA38" s="42">
        <f t="shared" si="13"/>
        <v>-3</v>
      </c>
      <c r="BB38" s="42">
        <f t="shared" si="13"/>
        <v>0</v>
      </c>
      <c r="BC38" s="42">
        <f t="shared" si="13"/>
        <v>0</v>
      </c>
      <c r="BD38" s="42">
        <f t="shared" si="13"/>
        <v>0</v>
      </c>
      <c r="BE38" s="42">
        <f t="shared" si="13"/>
        <v>0</v>
      </c>
      <c r="BF38" s="42">
        <f t="shared" si="13"/>
        <v>0</v>
      </c>
      <c r="BG38" s="42">
        <f t="shared" si="13"/>
        <v>0</v>
      </c>
      <c r="BH38" s="42">
        <f t="shared" si="13"/>
        <v>0</v>
      </c>
      <c r="BI38" s="42">
        <f t="shared" si="13"/>
        <v>0</v>
      </c>
      <c r="BJ38" s="42">
        <f t="shared" si="13"/>
        <v>0</v>
      </c>
      <c r="BK38" s="42">
        <f t="shared" si="13"/>
        <v>0</v>
      </c>
      <c r="BL38" s="36"/>
      <c r="BM38" s="36"/>
      <c r="BN38" s="36"/>
      <c r="BO38" s="36"/>
      <c r="BP38" s="62"/>
      <c r="BQ38" s="198"/>
    </row>
    <row r="39" spans="1:69" s="11" customFormat="1" ht="21.75" customHeight="1" thickBot="1" x14ac:dyDescent="0.3">
      <c r="A39" s="466"/>
      <c r="B39" s="478"/>
      <c r="C39" s="438"/>
      <c r="D39" s="352"/>
      <c r="E39" s="307"/>
      <c r="F39" s="437"/>
      <c r="G39" s="307"/>
      <c r="H39" s="307"/>
      <c r="I39" s="307"/>
      <c r="J39" s="417"/>
      <c r="K39" s="6" t="s">
        <v>100</v>
      </c>
      <c r="L39" s="36">
        <v>1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>
        <v>1</v>
      </c>
      <c r="AI39" s="36"/>
      <c r="AJ39" s="36"/>
      <c r="AK39" s="36"/>
      <c r="AL39" s="36"/>
      <c r="AM39" s="36"/>
      <c r="AN39" s="36"/>
      <c r="AO39" s="36"/>
      <c r="AP39" s="36"/>
      <c r="AQ39" s="36">
        <v>1</v>
      </c>
      <c r="AR39" s="36"/>
      <c r="AS39" s="36"/>
      <c r="AT39" s="36"/>
      <c r="AU39" s="36"/>
      <c r="AV39" s="36"/>
      <c r="AW39" s="36"/>
      <c r="AX39" s="36"/>
      <c r="AY39" s="36"/>
      <c r="AZ39" s="36"/>
      <c r="BA39" s="36">
        <v>1</v>
      </c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>
        <v>5</v>
      </c>
      <c r="BP39" s="62">
        <v>5</v>
      </c>
      <c r="BQ39" s="198">
        <v>4</v>
      </c>
    </row>
    <row r="40" spans="1:69" s="11" customFormat="1" x14ac:dyDescent="0.25">
      <c r="A40" s="466"/>
      <c r="B40" s="472" t="s">
        <v>222</v>
      </c>
      <c r="C40" s="424" t="s">
        <v>53</v>
      </c>
      <c r="D40" s="433" t="s">
        <v>54</v>
      </c>
      <c r="E40" s="413">
        <v>42736</v>
      </c>
      <c r="F40" s="489" t="s">
        <v>245</v>
      </c>
      <c r="G40" s="485"/>
      <c r="H40" s="402" t="s">
        <v>16</v>
      </c>
      <c r="I40" s="402" t="s">
        <v>16</v>
      </c>
      <c r="J40" s="422" t="s">
        <v>55</v>
      </c>
      <c r="K40" s="19" t="s">
        <v>17</v>
      </c>
      <c r="L40" s="87">
        <f>L41*(-0.5)</f>
        <v>-0.5</v>
      </c>
      <c r="M40" s="87">
        <f t="shared" ref="M40:BK40" si="14">M41*(-0.5)</f>
        <v>0</v>
      </c>
      <c r="N40" s="87">
        <f t="shared" si="14"/>
        <v>-0.5</v>
      </c>
      <c r="O40" s="87">
        <f t="shared" si="14"/>
        <v>0</v>
      </c>
      <c r="P40" s="87">
        <f t="shared" si="14"/>
        <v>0</v>
      </c>
      <c r="Q40" s="87">
        <f t="shared" si="14"/>
        <v>-2.5</v>
      </c>
      <c r="R40" s="87">
        <f t="shared" si="14"/>
        <v>0</v>
      </c>
      <c r="S40" s="87">
        <f t="shared" si="14"/>
        <v>-1</v>
      </c>
      <c r="T40" s="87">
        <f t="shared" si="14"/>
        <v>0</v>
      </c>
      <c r="U40" s="87">
        <f t="shared" si="14"/>
        <v>-0.5</v>
      </c>
      <c r="V40" s="87">
        <f t="shared" si="14"/>
        <v>0</v>
      </c>
      <c r="W40" s="87">
        <f t="shared" si="14"/>
        <v>0</v>
      </c>
      <c r="X40" s="87">
        <f t="shared" si="14"/>
        <v>0</v>
      </c>
      <c r="Y40" s="87">
        <f t="shared" si="14"/>
        <v>0</v>
      </c>
      <c r="Z40" s="87">
        <f t="shared" si="14"/>
        <v>0</v>
      </c>
      <c r="AA40" s="87">
        <f t="shared" si="14"/>
        <v>-0.5</v>
      </c>
      <c r="AB40" s="87">
        <f t="shared" si="14"/>
        <v>0</v>
      </c>
      <c r="AC40" s="87">
        <f t="shared" si="14"/>
        <v>-1</v>
      </c>
      <c r="AD40" s="87">
        <f t="shared" si="14"/>
        <v>-0.5</v>
      </c>
      <c r="AE40" s="87">
        <f t="shared" si="14"/>
        <v>0</v>
      </c>
      <c r="AF40" s="87">
        <f t="shared" si="14"/>
        <v>-1.5</v>
      </c>
      <c r="AG40" s="87">
        <f t="shared" si="14"/>
        <v>-1</v>
      </c>
      <c r="AH40" s="87">
        <f t="shared" si="14"/>
        <v>-0.5</v>
      </c>
      <c r="AI40" s="87">
        <f t="shared" si="14"/>
        <v>0</v>
      </c>
      <c r="AJ40" s="87">
        <f t="shared" si="14"/>
        <v>0</v>
      </c>
      <c r="AK40" s="87">
        <f t="shared" si="14"/>
        <v>-0.5</v>
      </c>
      <c r="AL40" s="87">
        <f t="shared" si="14"/>
        <v>0</v>
      </c>
      <c r="AM40" s="87">
        <f t="shared" si="14"/>
        <v>0</v>
      </c>
      <c r="AN40" s="87">
        <f t="shared" si="14"/>
        <v>0</v>
      </c>
      <c r="AO40" s="87">
        <f t="shared" si="14"/>
        <v>-1</v>
      </c>
      <c r="AP40" s="87">
        <f t="shared" si="14"/>
        <v>0</v>
      </c>
      <c r="AQ40" s="87">
        <f t="shared" si="14"/>
        <v>0</v>
      </c>
      <c r="AR40" s="87">
        <f t="shared" si="14"/>
        <v>0</v>
      </c>
      <c r="AS40" s="87">
        <f t="shared" si="14"/>
        <v>-0.5</v>
      </c>
      <c r="AT40" s="87">
        <f t="shared" si="14"/>
        <v>0</v>
      </c>
      <c r="AU40" s="87">
        <f t="shared" si="14"/>
        <v>0</v>
      </c>
      <c r="AV40" s="87">
        <f t="shared" si="14"/>
        <v>-0.5</v>
      </c>
      <c r="AW40" s="87">
        <f t="shared" si="14"/>
        <v>0</v>
      </c>
      <c r="AX40" s="87">
        <f t="shared" si="14"/>
        <v>0</v>
      </c>
      <c r="AY40" s="87">
        <f t="shared" si="14"/>
        <v>0</v>
      </c>
      <c r="AZ40" s="87">
        <f t="shared" si="14"/>
        <v>0</v>
      </c>
      <c r="BA40" s="87">
        <f t="shared" si="14"/>
        <v>0</v>
      </c>
      <c r="BB40" s="87">
        <f t="shared" si="14"/>
        <v>-0.5</v>
      </c>
      <c r="BC40" s="87">
        <f t="shared" si="14"/>
        <v>-0.5</v>
      </c>
      <c r="BD40" s="87">
        <f t="shared" si="14"/>
        <v>0</v>
      </c>
      <c r="BE40" s="87">
        <f t="shared" si="14"/>
        <v>-0.5</v>
      </c>
      <c r="BF40" s="87">
        <f t="shared" si="14"/>
        <v>-0.5</v>
      </c>
      <c r="BG40" s="87">
        <f t="shared" si="14"/>
        <v>-0.5</v>
      </c>
      <c r="BH40" s="87">
        <f t="shared" si="14"/>
        <v>-1</v>
      </c>
      <c r="BI40" s="87">
        <f t="shared" si="14"/>
        <v>0</v>
      </c>
      <c r="BJ40" s="87">
        <f t="shared" si="14"/>
        <v>-0.5</v>
      </c>
      <c r="BK40" s="87">
        <f t="shared" si="14"/>
        <v>0</v>
      </c>
      <c r="BL40" s="55"/>
      <c r="BM40" s="36"/>
      <c r="BN40" s="36"/>
      <c r="BO40" s="36"/>
      <c r="BP40" s="62"/>
      <c r="BQ40" s="198"/>
    </row>
    <row r="41" spans="1:69" s="11" customFormat="1" x14ac:dyDescent="0.25">
      <c r="A41" s="466"/>
      <c r="B41" s="473"/>
      <c r="C41" s="425"/>
      <c r="D41" s="434"/>
      <c r="E41" s="414"/>
      <c r="F41" s="490"/>
      <c r="G41" s="486"/>
      <c r="H41" s="307"/>
      <c r="I41" s="307"/>
      <c r="J41" s="423"/>
      <c r="K41" s="5" t="s">
        <v>56</v>
      </c>
      <c r="L41" s="36">
        <v>1</v>
      </c>
      <c r="M41" s="36">
        <v>0</v>
      </c>
      <c r="N41" s="36">
        <v>1</v>
      </c>
      <c r="O41" s="36">
        <v>0</v>
      </c>
      <c r="P41" s="36">
        <v>0</v>
      </c>
      <c r="Q41" s="36">
        <v>5</v>
      </c>
      <c r="R41" s="36">
        <v>0</v>
      </c>
      <c r="S41" s="36">
        <v>2</v>
      </c>
      <c r="T41" s="36">
        <v>0</v>
      </c>
      <c r="U41" s="36">
        <v>1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1</v>
      </c>
      <c r="AB41" s="36">
        <v>0</v>
      </c>
      <c r="AC41" s="36">
        <v>2</v>
      </c>
      <c r="AD41" s="36">
        <v>1</v>
      </c>
      <c r="AE41" s="36">
        <v>0</v>
      </c>
      <c r="AF41" s="36">
        <v>3</v>
      </c>
      <c r="AG41" s="36">
        <v>2</v>
      </c>
      <c r="AH41" s="36">
        <v>1</v>
      </c>
      <c r="AI41" s="36">
        <v>0</v>
      </c>
      <c r="AJ41" s="36">
        <v>0</v>
      </c>
      <c r="AK41" s="36">
        <v>1</v>
      </c>
      <c r="AL41" s="36">
        <v>0</v>
      </c>
      <c r="AM41" s="36">
        <v>0</v>
      </c>
      <c r="AN41" s="36">
        <v>0</v>
      </c>
      <c r="AO41" s="36">
        <v>2</v>
      </c>
      <c r="AP41" s="36">
        <v>0</v>
      </c>
      <c r="AQ41" s="36">
        <v>0</v>
      </c>
      <c r="AR41" s="36">
        <v>0</v>
      </c>
      <c r="AS41" s="36">
        <v>1</v>
      </c>
      <c r="AT41" s="36">
        <v>0</v>
      </c>
      <c r="AU41" s="36">
        <v>0</v>
      </c>
      <c r="AV41" s="36">
        <v>1</v>
      </c>
      <c r="AW41" s="36">
        <v>0</v>
      </c>
      <c r="AX41" s="36">
        <v>0</v>
      </c>
      <c r="AY41" s="36">
        <v>0</v>
      </c>
      <c r="AZ41" s="36">
        <v>0</v>
      </c>
      <c r="BA41" s="36">
        <v>0</v>
      </c>
      <c r="BB41" s="36">
        <v>1</v>
      </c>
      <c r="BC41" s="36">
        <v>1</v>
      </c>
      <c r="BD41" s="36">
        <v>0</v>
      </c>
      <c r="BE41" s="36">
        <v>1</v>
      </c>
      <c r="BF41" s="36">
        <v>1</v>
      </c>
      <c r="BG41" s="36">
        <v>1</v>
      </c>
      <c r="BH41" s="36">
        <v>2</v>
      </c>
      <c r="BI41" s="36">
        <v>0</v>
      </c>
      <c r="BJ41" s="36">
        <v>1</v>
      </c>
      <c r="BK41" s="36">
        <v>0</v>
      </c>
      <c r="BL41" s="55"/>
      <c r="BM41" s="36"/>
      <c r="BN41" s="36"/>
      <c r="BO41" s="36">
        <v>32</v>
      </c>
      <c r="BP41" s="62">
        <v>30</v>
      </c>
      <c r="BQ41" s="198">
        <v>33</v>
      </c>
    </row>
    <row r="42" spans="1:69" s="11" customFormat="1" ht="36.75" customHeight="1" thickBot="1" x14ac:dyDescent="0.3">
      <c r="A42" s="466"/>
      <c r="B42" s="473"/>
      <c r="C42" s="426"/>
      <c r="D42" s="434"/>
      <c r="E42" s="414"/>
      <c r="F42" s="454"/>
      <c r="G42" s="486"/>
      <c r="H42" s="307"/>
      <c r="I42" s="307"/>
      <c r="J42" s="423"/>
      <c r="K42" s="5" t="s">
        <v>57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>
        <v>0</v>
      </c>
      <c r="AU42" s="36">
        <v>0</v>
      </c>
      <c r="AV42" s="36">
        <v>0</v>
      </c>
      <c r="AW42" s="36">
        <v>0</v>
      </c>
      <c r="AX42" s="36">
        <v>0</v>
      </c>
      <c r="AY42" s="36">
        <v>0</v>
      </c>
      <c r="AZ42" s="36">
        <v>0</v>
      </c>
      <c r="BA42" s="36">
        <v>0</v>
      </c>
      <c r="BB42" s="36">
        <v>0</v>
      </c>
      <c r="BC42" s="36">
        <v>0</v>
      </c>
      <c r="BD42" s="36">
        <v>0</v>
      </c>
      <c r="BE42" s="36">
        <v>0</v>
      </c>
      <c r="BF42" s="36">
        <v>0</v>
      </c>
      <c r="BG42" s="36">
        <v>0</v>
      </c>
      <c r="BH42" s="36">
        <v>0</v>
      </c>
      <c r="BI42" s="36">
        <v>0</v>
      </c>
      <c r="BJ42" s="36">
        <v>0</v>
      </c>
      <c r="BK42" s="36">
        <v>0</v>
      </c>
      <c r="BL42" s="55"/>
      <c r="BM42" s="36"/>
      <c r="BN42" s="36"/>
      <c r="BO42" s="36">
        <v>2</v>
      </c>
      <c r="BP42" s="62">
        <v>3</v>
      </c>
      <c r="BQ42" s="198">
        <v>0</v>
      </c>
    </row>
    <row r="43" spans="1:69" s="11" customFormat="1" ht="22.5" x14ac:dyDescent="0.25">
      <c r="A43" s="466"/>
      <c r="B43" s="473"/>
      <c r="C43" s="96" t="s">
        <v>58</v>
      </c>
      <c r="D43" s="427" t="s">
        <v>59</v>
      </c>
      <c r="E43" s="432">
        <v>42005</v>
      </c>
      <c r="F43" s="491" t="s">
        <v>246</v>
      </c>
      <c r="G43" s="415"/>
      <c r="H43" s="306" t="s">
        <v>16</v>
      </c>
      <c r="I43" s="306" t="s">
        <v>151</v>
      </c>
      <c r="J43" s="306"/>
      <c r="K43" s="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62"/>
      <c r="BQ43" s="198"/>
    </row>
    <row r="44" spans="1:69" s="11" customFormat="1" x14ac:dyDescent="0.25">
      <c r="A44" s="466"/>
      <c r="B44" s="473"/>
      <c r="C44" s="97" t="s">
        <v>60</v>
      </c>
      <c r="D44" s="428"/>
      <c r="E44" s="414"/>
      <c r="F44" s="492"/>
      <c r="G44" s="402"/>
      <c r="H44" s="306"/>
      <c r="I44" s="306"/>
      <c r="J44" s="307"/>
      <c r="K44" s="5" t="s">
        <v>18</v>
      </c>
      <c r="L44" s="38">
        <v>20.704845814977972</v>
      </c>
      <c r="M44" s="38">
        <v>14.922813036020584</v>
      </c>
      <c r="N44" s="38">
        <v>14.636642784032754</v>
      </c>
      <c r="O44" s="38">
        <v>27.074688796680498</v>
      </c>
      <c r="P44" s="38">
        <v>17.073170731707318</v>
      </c>
      <c r="Q44" s="38">
        <v>29.235382308845576</v>
      </c>
      <c r="R44" s="38">
        <v>7.6222980659840731</v>
      </c>
      <c r="S44" s="38">
        <v>14.474929044465469</v>
      </c>
      <c r="T44" s="38">
        <v>35.39192399049881</v>
      </c>
      <c r="U44" s="38">
        <v>11.214953271028037</v>
      </c>
      <c r="V44" s="38">
        <v>18.352059925093634</v>
      </c>
      <c r="W44" s="38">
        <v>15.847860538827259</v>
      </c>
      <c r="X44" s="38">
        <v>22.93233082706767</v>
      </c>
      <c r="Y44" s="38">
        <v>23.296354992076068</v>
      </c>
      <c r="Z44" s="38">
        <v>11.764705882352942</v>
      </c>
      <c r="AA44" s="38">
        <v>11.190817790530847</v>
      </c>
      <c r="AB44" s="38">
        <v>11.916583912611719</v>
      </c>
      <c r="AC44" s="38">
        <v>79.680213191205866</v>
      </c>
      <c r="AD44" s="38">
        <v>15.882352941176471</v>
      </c>
      <c r="AE44" s="38">
        <v>21.53846153846154</v>
      </c>
      <c r="AF44" s="38">
        <v>12.359550561797754</v>
      </c>
      <c r="AG44" s="38">
        <v>3.5532994923857868</v>
      </c>
      <c r="AH44" s="38">
        <v>22.857142857142858</v>
      </c>
      <c r="AI44" s="38">
        <v>20.341880341880341</v>
      </c>
      <c r="AJ44" s="38">
        <v>4.8134777376654636</v>
      </c>
      <c r="AK44" s="38">
        <v>16.859122401847575</v>
      </c>
      <c r="AL44" s="38">
        <v>12.419700214132762</v>
      </c>
      <c r="AM44" s="38">
        <v>11.855670103092784</v>
      </c>
      <c r="AN44" s="38">
        <v>12.050984936268829</v>
      </c>
      <c r="AO44" s="38">
        <v>18.636755823986196</v>
      </c>
      <c r="AP44" s="38">
        <v>7.8838174273858925</v>
      </c>
      <c r="AQ44" s="38">
        <v>17.774936061381073</v>
      </c>
      <c r="AR44" s="38">
        <v>20.12012012012012</v>
      </c>
      <c r="AS44" s="38">
        <v>28.963414634146343</v>
      </c>
      <c r="AT44" s="38">
        <v>12.939297124600639</v>
      </c>
      <c r="AU44" s="38">
        <v>9.7358490566037741</v>
      </c>
      <c r="AV44" s="38">
        <v>23.29246935201401</v>
      </c>
      <c r="AW44" s="38">
        <v>12.292817679558011</v>
      </c>
      <c r="AX44" s="38">
        <v>14.946619217081851</v>
      </c>
      <c r="AY44" s="38">
        <v>25.74468085106383</v>
      </c>
      <c r="AZ44" s="38">
        <v>23.984526112185687</v>
      </c>
      <c r="BA44" s="38">
        <v>27.173913043478262</v>
      </c>
      <c r="BB44" s="38">
        <v>16.942148760330578</v>
      </c>
      <c r="BC44" s="38">
        <v>10.158730158730158</v>
      </c>
      <c r="BD44" s="38">
        <v>20.130932896890343</v>
      </c>
      <c r="BE44" s="38">
        <v>15.900621118012422</v>
      </c>
      <c r="BF44" s="38">
        <v>7.0175438596491224</v>
      </c>
      <c r="BG44" s="38">
        <v>2.1518987341772151</v>
      </c>
      <c r="BH44" s="38">
        <v>20.199501246882793</v>
      </c>
      <c r="BI44" s="38">
        <v>10.124826629680999</v>
      </c>
      <c r="BJ44" s="38">
        <v>10.280373831775702</v>
      </c>
      <c r="BK44" s="38">
        <v>0</v>
      </c>
      <c r="BL44" s="36"/>
      <c r="BM44" s="36"/>
      <c r="BN44" s="36"/>
      <c r="BO44" s="36">
        <v>16.7</v>
      </c>
      <c r="BP44" s="64">
        <v>16.7</v>
      </c>
      <c r="BQ44" s="198">
        <v>18.2</v>
      </c>
    </row>
    <row r="45" spans="1:69" s="11" customFormat="1" x14ac:dyDescent="0.25">
      <c r="A45" s="466"/>
      <c r="B45" s="473"/>
      <c r="C45" s="98" t="s">
        <v>61</v>
      </c>
      <c r="D45" s="428"/>
      <c r="E45" s="414"/>
      <c r="F45" s="492"/>
      <c r="G45" s="402"/>
      <c r="H45" s="306"/>
      <c r="I45" s="306"/>
      <c r="J45" s="307"/>
      <c r="K45" s="5" t="s">
        <v>18</v>
      </c>
      <c r="L45" s="38">
        <v>51.651982378854626</v>
      </c>
      <c r="M45" s="38">
        <v>60.377358490566039</v>
      </c>
      <c r="N45" s="38">
        <v>66.018423746161716</v>
      </c>
      <c r="O45" s="38">
        <v>55.08298755186722</v>
      </c>
      <c r="P45" s="38">
        <v>62.543554006968641</v>
      </c>
      <c r="Q45" s="38">
        <v>57.121439280359823</v>
      </c>
      <c r="R45" s="38">
        <v>38.56655290102389</v>
      </c>
      <c r="S45" s="38">
        <v>56.007568590350047</v>
      </c>
      <c r="T45" s="38">
        <v>45.36817102137767</v>
      </c>
      <c r="U45" s="38">
        <v>64.252336448598129</v>
      </c>
      <c r="V45" s="38">
        <v>60.549313358302122</v>
      </c>
      <c r="W45" s="38">
        <v>64.97622820919176</v>
      </c>
      <c r="X45" s="38">
        <v>58.646616541353382</v>
      </c>
      <c r="Y45" s="38">
        <v>59.746434231378764</v>
      </c>
      <c r="Z45" s="38">
        <v>63.101604278074866</v>
      </c>
      <c r="AA45" s="38">
        <v>72.740315638450497</v>
      </c>
      <c r="AB45" s="38">
        <v>61.171797418073488</v>
      </c>
      <c r="AC45" s="38">
        <v>11.992005329780147</v>
      </c>
      <c r="AD45" s="38">
        <v>51.176470588235297</v>
      </c>
      <c r="AE45" s="38">
        <v>68.35164835164835</v>
      </c>
      <c r="AF45" s="38">
        <v>75.280898876404493</v>
      </c>
      <c r="AG45" s="38">
        <v>30.795262267343485</v>
      </c>
      <c r="AH45" s="38">
        <v>58.823529411764703</v>
      </c>
      <c r="AI45" s="38">
        <v>68.888888888888886</v>
      </c>
      <c r="AJ45" s="38">
        <v>36.221419975932612</v>
      </c>
      <c r="AK45" s="38">
        <v>64.896073903002303</v>
      </c>
      <c r="AL45" s="38">
        <v>72.805139186295506</v>
      </c>
      <c r="AM45" s="38">
        <v>45.017182130584196</v>
      </c>
      <c r="AN45" s="38">
        <v>74.739281575898033</v>
      </c>
      <c r="AO45" s="38">
        <v>57.722174288179467</v>
      </c>
      <c r="AP45" s="38">
        <v>67.842323651452276</v>
      </c>
      <c r="AQ45" s="38">
        <v>70.971867007672628</v>
      </c>
      <c r="AR45" s="38">
        <v>51.351351351351354</v>
      </c>
      <c r="AS45" s="38">
        <v>44.207317073170735</v>
      </c>
      <c r="AT45" s="38">
        <v>73.003194888178911</v>
      </c>
      <c r="AU45" s="38">
        <v>66.566037735849051</v>
      </c>
      <c r="AV45" s="38">
        <v>45.709281961471106</v>
      </c>
      <c r="AW45" s="38">
        <v>61.878453038674031</v>
      </c>
      <c r="AX45" s="38">
        <v>66.192170818505332</v>
      </c>
      <c r="AY45" s="38">
        <v>53.191489361702125</v>
      </c>
      <c r="AZ45" s="38">
        <v>68.858800773694384</v>
      </c>
      <c r="BA45" s="38">
        <v>49.637681159420289</v>
      </c>
      <c r="BB45" s="38">
        <v>57.644628099173552</v>
      </c>
      <c r="BC45" s="38">
        <v>57.460317460317462</v>
      </c>
      <c r="BD45" s="38">
        <v>64.320785597381345</v>
      </c>
      <c r="BE45" s="38">
        <v>57.515527950310556</v>
      </c>
      <c r="BF45" s="38">
        <v>60.935672514619881</v>
      </c>
      <c r="BG45" s="38">
        <v>51.898734177215189</v>
      </c>
      <c r="BH45" s="38">
        <v>52.119700748129674</v>
      </c>
      <c r="BI45" s="38">
        <v>63.384188626907076</v>
      </c>
      <c r="BJ45" s="38">
        <v>40.887850467289717</v>
      </c>
      <c r="BK45" s="38">
        <v>0</v>
      </c>
      <c r="BL45" s="36"/>
      <c r="BM45" s="36"/>
      <c r="BN45" s="36"/>
      <c r="BO45" s="36">
        <v>58</v>
      </c>
      <c r="BP45" s="64">
        <v>56.8</v>
      </c>
      <c r="BQ45" s="198">
        <v>56.1</v>
      </c>
    </row>
    <row r="46" spans="1:69" s="11" customFormat="1" x14ac:dyDescent="0.25">
      <c r="A46" s="466"/>
      <c r="B46" s="473"/>
      <c r="C46" s="98" t="s">
        <v>62</v>
      </c>
      <c r="D46" s="428"/>
      <c r="E46" s="414"/>
      <c r="F46" s="492"/>
      <c r="G46" s="402"/>
      <c r="H46" s="306"/>
      <c r="I46" s="306"/>
      <c r="J46" s="307"/>
      <c r="K46" s="5" t="s">
        <v>18</v>
      </c>
      <c r="L46" s="38">
        <v>27.422907488986784</v>
      </c>
      <c r="M46" s="38">
        <v>20.068610634648369</v>
      </c>
      <c r="N46" s="38">
        <v>18.014329580348004</v>
      </c>
      <c r="O46" s="38">
        <v>17.531120331950209</v>
      </c>
      <c r="P46" s="38">
        <v>19.860627177700348</v>
      </c>
      <c r="Q46" s="38">
        <v>11.394302848575713</v>
      </c>
      <c r="R46" s="38">
        <v>51.535836177474401</v>
      </c>
      <c r="S46" s="38">
        <v>28.382213812677389</v>
      </c>
      <c r="T46" s="38">
        <v>18.527315914489311</v>
      </c>
      <c r="U46" s="38">
        <v>24.065420560747665</v>
      </c>
      <c r="V46" s="38">
        <v>20.349563046192259</v>
      </c>
      <c r="W46" s="38">
        <v>19.175911251980981</v>
      </c>
      <c r="X46" s="38">
        <v>18.045112781954888</v>
      </c>
      <c r="Y46" s="38">
        <v>16.164817749603802</v>
      </c>
      <c r="Z46" s="38">
        <v>22.860962566844918</v>
      </c>
      <c r="AA46" s="38">
        <v>14.921090387374463</v>
      </c>
      <c r="AB46" s="38">
        <v>25.42204568023833</v>
      </c>
      <c r="AC46" s="38">
        <v>6.5956029313790809</v>
      </c>
      <c r="AD46" s="38">
        <v>30.980392156862745</v>
      </c>
      <c r="AE46" s="38">
        <v>7.4725274725274726</v>
      </c>
      <c r="AF46" s="38">
        <v>9.3632958801498134</v>
      </c>
      <c r="AG46" s="38">
        <v>63.790186125211505</v>
      </c>
      <c r="AH46" s="38">
        <v>15.966386554621849</v>
      </c>
      <c r="AI46" s="38">
        <v>9.5726495726495724</v>
      </c>
      <c r="AJ46" s="38">
        <v>57.761732851985556</v>
      </c>
      <c r="AK46" s="38">
        <v>17.782909930715935</v>
      </c>
      <c r="AL46" s="38">
        <v>13.811563169164883</v>
      </c>
      <c r="AM46" s="38">
        <v>42.611683848797249</v>
      </c>
      <c r="AN46" s="38">
        <v>11.239860950173812</v>
      </c>
      <c r="AO46" s="38">
        <v>22.86453839516825</v>
      </c>
      <c r="AP46" s="38">
        <v>23.029045643153527</v>
      </c>
      <c r="AQ46" s="38">
        <v>8.9514066496163682</v>
      </c>
      <c r="AR46" s="38">
        <v>27.127127127127128</v>
      </c>
      <c r="AS46" s="38">
        <v>27.134146341463413</v>
      </c>
      <c r="AT46" s="38">
        <v>13.578274760383387</v>
      </c>
      <c r="AU46" s="38">
        <v>22.490566037735849</v>
      </c>
      <c r="AV46" s="38">
        <v>29.597197898423818</v>
      </c>
      <c r="AW46" s="38">
        <v>24.033149171270718</v>
      </c>
      <c r="AX46" s="38">
        <v>17.971530249110319</v>
      </c>
      <c r="AY46" s="38">
        <v>19.148936170212767</v>
      </c>
      <c r="AZ46" s="38">
        <v>6.9632495164410058</v>
      </c>
      <c r="BA46" s="38">
        <v>20.169082125603865</v>
      </c>
      <c r="BB46" s="38">
        <v>22.314049586776861</v>
      </c>
      <c r="BC46" s="38">
        <v>29.947089947089946</v>
      </c>
      <c r="BD46" s="38">
        <v>13.420621931260229</v>
      </c>
      <c r="BE46" s="38">
        <v>25.093167701863354</v>
      </c>
      <c r="BF46" s="38">
        <v>30.760233918128655</v>
      </c>
      <c r="BG46" s="38">
        <v>43.544303797468352</v>
      </c>
      <c r="BH46" s="38">
        <v>26.309226932668331</v>
      </c>
      <c r="BI46" s="38">
        <v>25.797503467406379</v>
      </c>
      <c r="BJ46" s="38">
        <v>46.962616822429908</v>
      </c>
      <c r="BK46" s="38">
        <v>0</v>
      </c>
      <c r="BL46" s="36"/>
      <c r="BM46" s="36"/>
      <c r="BN46" s="36"/>
      <c r="BO46" s="36">
        <v>23.6</v>
      </c>
      <c r="BP46" s="62">
        <v>23.9</v>
      </c>
      <c r="BQ46" s="198">
        <v>23.6</v>
      </c>
    </row>
    <row r="47" spans="1:69" s="11" customFormat="1" x14ac:dyDescent="0.25">
      <c r="A47" s="466"/>
      <c r="B47" s="473"/>
      <c r="C47" s="98" t="s">
        <v>63</v>
      </c>
      <c r="D47" s="428"/>
      <c r="E47" s="414"/>
      <c r="F47" s="492"/>
      <c r="G47" s="402"/>
      <c r="H47" s="306"/>
      <c r="I47" s="306"/>
      <c r="J47" s="307"/>
      <c r="K47" s="5" t="s">
        <v>18</v>
      </c>
      <c r="L47" s="38">
        <v>0.5506607929515418</v>
      </c>
      <c r="M47" s="38">
        <v>5.8319039451114927</v>
      </c>
      <c r="N47" s="38">
        <v>1.0235414534288638</v>
      </c>
      <c r="O47" s="38">
        <v>0.51867219917012453</v>
      </c>
      <c r="P47" s="38">
        <v>0.52264808362369342</v>
      </c>
      <c r="Q47" s="38">
        <v>0.59970014992503751</v>
      </c>
      <c r="R47" s="38">
        <v>2.2753128555176336</v>
      </c>
      <c r="S47" s="38">
        <v>0.85146641438032167</v>
      </c>
      <c r="T47" s="38">
        <v>0.95011876484560565</v>
      </c>
      <c r="U47" s="38">
        <v>0.46728971962616822</v>
      </c>
      <c r="V47" s="38">
        <v>0.62421972534332082</v>
      </c>
      <c r="W47" s="38">
        <v>0.6339144215530903</v>
      </c>
      <c r="X47" s="38">
        <v>0.93984962406015038</v>
      </c>
      <c r="Y47" s="38">
        <v>0.6339144215530903</v>
      </c>
      <c r="Z47" s="38">
        <v>2.2727272727272729</v>
      </c>
      <c r="AA47" s="38">
        <v>1.0043041606886658</v>
      </c>
      <c r="AB47" s="38">
        <v>0.69513406156901691</v>
      </c>
      <c r="AC47" s="38">
        <v>0.66622251832111923</v>
      </c>
      <c r="AD47" s="38">
        <v>1.3725490196078431</v>
      </c>
      <c r="AE47" s="38">
        <v>1.098901098901099</v>
      </c>
      <c r="AF47" s="38">
        <v>1.8726591760299625</v>
      </c>
      <c r="AG47" s="38">
        <v>1.3536379018612521</v>
      </c>
      <c r="AH47" s="38">
        <v>1.3445378151260505</v>
      </c>
      <c r="AI47" s="38">
        <v>1.5384615384615385</v>
      </c>
      <c r="AJ47" s="38">
        <v>0.36101083032490977</v>
      </c>
      <c r="AK47" s="38">
        <v>0.92378752886836024</v>
      </c>
      <c r="AL47" s="38">
        <v>0.21413276231263384</v>
      </c>
      <c r="AM47" s="38">
        <v>0.85910652920962194</v>
      </c>
      <c r="AN47" s="38">
        <v>1.2746234067207416</v>
      </c>
      <c r="AO47" s="38">
        <v>0</v>
      </c>
      <c r="AP47" s="38">
        <v>1.0373443983402491</v>
      </c>
      <c r="AQ47" s="38">
        <v>1.7902813299232736</v>
      </c>
      <c r="AR47" s="38">
        <v>0.90090090090090091</v>
      </c>
      <c r="AS47" s="38">
        <v>0</v>
      </c>
      <c r="AT47" s="38">
        <v>0.79872204472843455</v>
      </c>
      <c r="AU47" s="38">
        <v>0.45283018867924529</v>
      </c>
      <c r="AV47" s="38">
        <v>0.70052539404553416</v>
      </c>
      <c r="AW47" s="38">
        <v>1.3812154696132597</v>
      </c>
      <c r="AX47" s="38">
        <v>1.0676156583629892</v>
      </c>
      <c r="AY47" s="38">
        <v>1.4893617021276595</v>
      </c>
      <c r="AZ47" s="38">
        <v>0.96711798839458418</v>
      </c>
      <c r="BA47" s="38">
        <v>1.2077294685990339</v>
      </c>
      <c r="BB47" s="38">
        <v>1.0330578512396693</v>
      </c>
      <c r="BC47" s="38">
        <v>1.693121693121693</v>
      </c>
      <c r="BD47" s="38">
        <v>1.1456628477905073</v>
      </c>
      <c r="BE47" s="38">
        <v>0.49689440993788819</v>
      </c>
      <c r="BF47" s="38">
        <v>0.93567251461988299</v>
      </c>
      <c r="BG47" s="38">
        <v>1.0126582278481013</v>
      </c>
      <c r="BH47" s="38">
        <v>0.62344139650872821</v>
      </c>
      <c r="BI47" s="38">
        <v>1.248266296809986</v>
      </c>
      <c r="BJ47" s="38">
        <v>0.46728971962616822</v>
      </c>
      <c r="BK47" s="38">
        <v>0</v>
      </c>
      <c r="BL47" s="36"/>
      <c r="BM47" s="36"/>
      <c r="BN47" s="36"/>
      <c r="BO47" s="36">
        <v>1</v>
      </c>
      <c r="BP47" s="64">
        <v>1</v>
      </c>
      <c r="BQ47" s="198">
        <v>1</v>
      </c>
    </row>
    <row r="48" spans="1:69" s="11" customFormat="1" ht="16.5" thickBot="1" x14ac:dyDescent="0.3">
      <c r="A48" s="466"/>
      <c r="B48" s="473"/>
      <c r="C48" s="99" t="s">
        <v>64</v>
      </c>
      <c r="D48" s="429"/>
      <c r="E48" s="414"/>
      <c r="F48" s="493"/>
      <c r="G48" s="402"/>
      <c r="H48" s="306"/>
      <c r="I48" s="306"/>
      <c r="J48" s="307"/>
      <c r="K48" s="5" t="s">
        <v>18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0.95011876484560565</v>
      </c>
      <c r="U48" s="38">
        <v>0</v>
      </c>
      <c r="V48" s="38">
        <v>0.12484394506866417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1.015228426395939</v>
      </c>
      <c r="AH48" s="38">
        <v>0</v>
      </c>
      <c r="AI48" s="38">
        <v>0</v>
      </c>
      <c r="AJ48" s="38">
        <v>0.60168471720818295</v>
      </c>
      <c r="AK48" s="38">
        <v>0</v>
      </c>
      <c r="AL48" s="38">
        <v>0.21413276231263384</v>
      </c>
      <c r="AM48" s="38">
        <v>0</v>
      </c>
      <c r="AN48" s="38">
        <v>0</v>
      </c>
      <c r="AO48" s="38">
        <v>0.51768766177739434</v>
      </c>
      <c r="AP48" s="38">
        <v>0</v>
      </c>
      <c r="AQ48" s="38">
        <v>0</v>
      </c>
      <c r="AR48" s="38">
        <v>0</v>
      </c>
      <c r="AS48" s="38">
        <v>0</v>
      </c>
      <c r="AT48" s="38">
        <v>0</v>
      </c>
      <c r="AU48" s="38">
        <v>0</v>
      </c>
      <c r="AV48" s="38">
        <v>0</v>
      </c>
      <c r="AW48" s="38">
        <v>0</v>
      </c>
      <c r="AX48" s="38">
        <v>0</v>
      </c>
      <c r="AY48" s="38">
        <v>0</v>
      </c>
      <c r="AZ48" s="38">
        <v>0</v>
      </c>
      <c r="BA48" s="38">
        <v>0</v>
      </c>
      <c r="BB48" s="38">
        <v>0</v>
      </c>
      <c r="BC48" s="38">
        <v>0</v>
      </c>
      <c r="BD48" s="38">
        <v>0</v>
      </c>
      <c r="BE48" s="38">
        <v>0</v>
      </c>
      <c r="BF48" s="38">
        <v>0.11695906432748537</v>
      </c>
      <c r="BG48" s="38">
        <v>0</v>
      </c>
      <c r="BH48" s="38">
        <v>0</v>
      </c>
      <c r="BI48" s="38">
        <v>0</v>
      </c>
      <c r="BJ48" s="38">
        <v>0.46728971962616822</v>
      </c>
      <c r="BK48" s="38">
        <v>0</v>
      </c>
      <c r="BL48" s="36"/>
      <c r="BM48" s="36"/>
      <c r="BN48" s="36"/>
      <c r="BO48" s="36">
        <v>0.05</v>
      </c>
      <c r="BP48" s="64">
        <v>0.09</v>
      </c>
      <c r="BQ48" s="198">
        <v>0.1</v>
      </c>
    </row>
    <row r="49" spans="1:69" s="11" customFormat="1" ht="24" customHeight="1" x14ac:dyDescent="0.25">
      <c r="A49" s="466"/>
      <c r="B49" s="473"/>
      <c r="C49" s="409" t="s">
        <v>164</v>
      </c>
      <c r="D49" s="403" t="s">
        <v>135</v>
      </c>
      <c r="E49" s="413">
        <v>42170</v>
      </c>
      <c r="F49" s="489" t="s">
        <v>246</v>
      </c>
      <c r="G49" s="415" t="s">
        <v>16</v>
      </c>
      <c r="H49" s="402"/>
      <c r="I49" s="402"/>
      <c r="J49" s="412" t="s">
        <v>87</v>
      </c>
      <c r="K49" s="17" t="s">
        <v>17</v>
      </c>
      <c r="L49" s="48">
        <f>IF(L50=0,0,IF(L50&lt;10,1,IF(L50&gt;20,3,2)))</f>
        <v>2</v>
      </c>
      <c r="M49" s="48">
        <f t="shared" ref="M49:BK49" si="15">IF(M50=0,0,IF(M50&lt;10,1,IF(M50&gt;20,3,2)))</f>
        <v>3</v>
      </c>
      <c r="N49" s="48">
        <f t="shared" si="15"/>
        <v>2</v>
      </c>
      <c r="O49" s="48">
        <f t="shared" si="15"/>
        <v>1</v>
      </c>
      <c r="P49" s="48">
        <f t="shared" si="15"/>
        <v>2</v>
      </c>
      <c r="Q49" s="48">
        <f t="shared" si="15"/>
        <v>2</v>
      </c>
      <c r="R49" s="48">
        <f t="shared" si="15"/>
        <v>2</v>
      </c>
      <c r="S49" s="48">
        <f t="shared" si="15"/>
        <v>1</v>
      </c>
      <c r="T49" s="48">
        <f t="shared" si="15"/>
        <v>2</v>
      </c>
      <c r="U49" s="48">
        <f t="shared" si="15"/>
        <v>2</v>
      </c>
      <c r="V49" s="48">
        <f t="shared" si="15"/>
        <v>2</v>
      </c>
      <c r="W49" s="48">
        <f t="shared" si="15"/>
        <v>2</v>
      </c>
      <c r="X49" s="48">
        <f t="shared" si="15"/>
        <v>3</v>
      </c>
      <c r="Y49" s="48">
        <f t="shared" si="15"/>
        <v>2</v>
      </c>
      <c r="Z49" s="48">
        <f t="shared" si="15"/>
        <v>2</v>
      </c>
      <c r="AA49" s="48">
        <f t="shared" si="15"/>
        <v>2</v>
      </c>
      <c r="AB49" s="48">
        <f t="shared" si="15"/>
        <v>3</v>
      </c>
      <c r="AC49" s="48">
        <f t="shared" si="15"/>
        <v>2</v>
      </c>
      <c r="AD49" s="48">
        <f t="shared" si="15"/>
        <v>2</v>
      </c>
      <c r="AE49" s="48">
        <f t="shared" si="15"/>
        <v>2</v>
      </c>
      <c r="AF49" s="48">
        <f t="shared" si="15"/>
        <v>2</v>
      </c>
      <c r="AG49" s="48">
        <f t="shared" si="15"/>
        <v>1</v>
      </c>
      <c r="AH49" s="48">
        <f t="shared" si="15"/>
        <v>2</v>
      </c>
      <c r="AI49" s="48">
        <f t="shared" si="15"/>
        <v>1</v>
      </c>
      <c r="AJ49" s="48">
        <f t="shared" si="15"/>
        <v>1</v>
      </c>
      <c r="AK49" s="48">
        <f t="shared" si="15"/>
        <v>2</v>
      </c>
      <c r="AL49" s="48">
        <f t="shared" si="15"/>
        <v>1</v>
      </c>
      <c r="AM49" s="48">
        <f t="shared" si="15"/>
        <v>1</v>
      </c>
      <c r="AN49" s="48">
        <f t="shared" si="15"/>
        <v>1</v>
      </c>
      <c r="AO49" s="48">
        <f t="shared" si="15"/>
        <v>1</v>
      </c>
      <c r="AP49" s="48">
        <f t="shared" si="15"/>
        <v>2</v>
      </c>
      <c r="AQ49" s="48">
        <f t="shared" si="15"/>
        <v>1</v>
      </c>
      <c r="AR49" s="48">
        <f t="shared" si="15"/>
        <v>1</v>
      </c>
      <c r="AS49" s="48">
        <f t="shared" si="15"/>
        <v>2</v>
      </c>
      <c r="AT49" s="48">
        <f t="shared" si="15"/>
        <v>2</v>
      </c>
      <c r="AU49" s="48">
        <f t="shared" si="15"/>
        <v>1</v>
      </c>
      <c r="AV49" s="48">
        <f t="shared" si="15"/>
        <v>2</v>
      </c>
      <c r="AW49" s="48">
        <f t="shared" si="15"/>
        <v>2</v>
      </c>
      <c r="AX49" s="48">
        <f t="shared" si="15"/>
        <v>2</v>
      </c>
      <c r="AY49" s="48">
        <f t="shared" si="15"/>
        <v>2</v>
      </c>
      <c r="AZ49" s="48">
        <f t="shared" si="15"/>
        <v>1</v>
      </c>
      <c r="BA49" s="48">
        <f t="shared" si="15"/>
        <v>2</v>
      </c>
      <c r="BB49" s="48">
        <f t="shared" si="15"/>
        <v>1</v>
      </c>
      <c r="BC49" s="48">
        <f t="shared" si="15"/>
        <v>2</v>
      </c>
      <c r="BD49" s="48">
        <f t="shared" si="15"/>
        <v>2</v>
      </c>
      <c r="BE49" s="48">
        <f t="shared" si="15"/>
        <v>1</v>
      </c>
      <c r="BF49" s="48">
        <f t="shared" si="15"/>
        <v>2</v>
      </c>
      <c r="BG49" s="48">
        <f t="shared" si="15"/>
        <v>2</v>
      </c>
      <c r="BH49" s="48">
        <f t="shared" si="15"/>
        <v>1</v>
      </c>
      <c r="BI49" s="48">
        <f t="shared" si="15"/>
        <v>2</v>
      </c>
      <c r="BJ49" s="48">
        <f t="shared" si="15"/>
        <v>2</v>
      </c>
      <c r="BK49" s="48">
        <f t="shared" si="15"/>
        <v>0</v>
      </c>
      <c r="BL49" s="49"/>
      <c r="BM49" s="49"/>
      <c r="BN49" s="49"/>
      <c r="BO49" s="49"/>
      <c r="BP49" s="62"/>
      <c r="BQ49" s="180"/>
    </row>
    <row r="50" spans="1:69" s="11" customFormat="1" ht="29.25" customHeight="1" thickBot="1" x14ac:dyDescent="0.3">
      <c r="A50" s="466"/>
      <c r="B50" s="473"/>
      <c r="C50" s="410"/>
      <c r="D50" s="352"/>
      <c r="E50" s="414"/>
      <c r="F50" s="454"/>
      <c r="G50" s="307"/>
      <c r="H50" s="307"/>
      <c r="I50" s="307"/>
      <c r="J50" s="307"/>
      <c r="K50" s="119" t="s">
        <v>18</v>
      </c>
      <c r="L50" s="39">
        <v>12.334801762114537</v>
      </c>
      <c r="M50" s="39">
        <v>20.754716981132077</v>
      </c>
      <c r="N50" s="39">
        <v>14.841351074718526</v>
      </c>
      <c r="O50" s="39">
        <v>5.186721991701245</v>
      </c>
      <c r="P50" s="39">
        <v>12.195121951219512</v>
      </c>
      <c r="Q50" s="39">
        <v>14.242878560719641</v>
      </c>
      <c r="R50" s="39">
        <v>17.064846416382252</v>
      </c>
      <c r="S50" s="39">
        <v>7.8524124881740773</v>
      </c>
      <c r="T50" s="39">
        <v>14.251781472684085</v>
      </c>
      <c r="U50" s="39">
        <v>14.018691588785046</v>
      </c>
      <c r="V50" s="39">
        <v>10.611735330836455</v>
      </c>
      <c r="W50" s="39">
        <v>19.017432646592709</v>
      </c>
      <c r="X50" s="39">
        <v>21.616541353383457</v>
      </c>
      <c r="Y50" s="39">
        <v>15.847860538827259</v>
      </c>
      <c r="Z50" s="39">
        <v>12.032085561497325</v>
      </c>
      <c r="AA50" s="39">
        <v>16.786226685796269</v>
      </c>
      <c r="AB50" s="39">
        <v>32.571996027805362</v>
      </c>
      <c r="AC50" s="39">
        <v>17.654896735509659</v>
      </c>
      <c r="AD50" s="39">
        <v>14.215686274509803</v>
      </c>
      <c r="AE50" s="39">
        <v>15.824175824175825</v>
      </c>
      <c r="AF50" s="39">
        <v>13.108614232209737</v>
      </c>
      <c r="AG50" s="39">
        <v>8.4602368866328259</v>
      </c>
      <c r="AH50" s="39">
        <v>13.445378151260504</v>
      </c>
      <c r="AI50" s="39">
        <v>9.5726495726495724</v>
      </c>
      <c r="AJ50" s="39">
        <v>6.0168471720818291</v>
      </c>
      <c r="AK50" s="39">
        <v>16.166281755196305</v>
      </c>
      <c r="AL50" s="39">
        <v>8.0299785867237681</v>
      </c>
      <c r="AM50" s="39">
        <v>6.4432989690721651</v>
      </c>
      <c r="AN50" s="39">
        <v>8.6906141367323286</v>
      </c>
      <c r="AO50" s="39">
        <v>7.7653149266609143</v>
      </c>
      <c r="AP50" s="39">
        <v>17.634854771784234</v>
      </c>
      <c r="AQ50" s="39">
        <v>7.6726342710997439</v>
      </c>
      <c r="AR50" s="39">
        <v>9.0090090090090094</v>
      </c>
      <c r="AS50" s="39">
        <v>12.5</v>
      </c>
      <c r="AT50" s="39">
        <v>15.974440894568691</v>
      </c>
      <c r="AU50" s="39">
        <v>7.9245283018867925</v>
      </c>
      <c r="AV50" s="39">
        <v>11.208406304728546</v>
      </c>
      <c r="AW50" s="39">
        <v>13.812154696132596</v>
      </c>
      <c r="AX50" s="39">
        <v>13.523131672597865</v>
      </c>
      <c r="AY50" s="39">
        <v>11.702127659574469</v>
      </c>
      <c r="AZ50" s="39">
        <v>8.7040618955512574</v>
      </c>
      <c r="BA50" s="39">
        <v>12.681159420289855</v>
      </c>
      <c r="BB50" s="39">
        <v>9.2975206611570247</v>
      </c>
      <c r="BC50" s="39">
        <v>13.756613756613756</v>
      </c>
      <c r="BD50" s="39">
        <v>18.00327332242226</v>
      </c>
      <c r="BE50" s="39">
        <v>9.8136645962732914</v>
      </c>
      <c r="BF50" s="39">
        <v>12.865497076023392</v>
      </c>
      <c r="BG50" s="39">
        <v>11.645569620253164</v>
      </c>
      <c r="BH50" s="39">
        <v>9.9750623441396513</v>
      </c>
      <c r="BI50" s="39">
        <v>10.402219140083218</v>
      </c>
      <c r="BJ50" s="39">
        <v>13.551401869158878</v>
      </c>
      <c r="BK50" s="39">
        <v>0</v>
      </c>
      <c r="BL50" s="259"/>
      <c r="BM50" s="39"/>
      <c r="BN50" s="41"/>
      <c r="BO50" s="41">
        <v>14.1</v>
      </c>
      <c r="BP50" s="65">
        <v>10.1</v>
      </c>
      <c r="BQ50" s="178">
        <v>12.6</v>
      </c>
    </row>
    <row r="51" spans="1:69" s="11" customFormat="1" ht="25.5" customHeight="1" x14ac:dyDescent="0.25">
      <c r="A51" s="466"/>
      <c r="B51" s="473"/>
      <c r="C51" s="409" t="s">
        <v>165</v>
      </c>
      <c r="D51" s="419" t="s">
        <v>136</v>
      </c>
      <c r="E51" s="389">
        <v>42170</v>
      </c>
      <c r="F51" s="396" t="s">
        <v>247</v>
      </c>
      <c r="G51" s="420" t="s">
        <v>16</v>
      </c>
      <c r="H51" s="307"/>
      <c r="I51" s="400"/>
      <c r="J51" s="411" t="s">
        <v>138</v>
      </c>
      <c r="K51" s="24" t="s">
        <v>17</v>
      </c>
      <c r="L51" s="43">
        <f>IF(L52=0,0,IF(L52&lt;10,1,IF(L52&gt;20,3,2)))</f>
        <v>0</v>
      </c>
      <c r="M51" s="43">
        <f t="shared" ref="M51:BK51" si="16">IF(M52=0,0,IF(M52&lt;10,1,IF(M52&gt;20,3,2)))</f>
        <v>0</v>
      </c>
      <c r="N51" s="43">
        <f t="shared" si="16"/>
        <v>1</v>
      </c>
      <c r="O51" s="43">
        <f t="shared" si="16"/>
        <v>1</v>
      </c>
      <c r="P51" s="43">
        <f t="shared" si="16"/>
        <v>1</v>
      </c>
      <c r="Q51" s="43">
        <f t="shared" si="16"/>
        <v>0</v>
      </c>
      <c r="R51" s="43">
        <f t="shared" si="16"/>
        <v>1</v>
      </c>
      <c r="S51" s="43">
        <f t="shared" si="16"/>
        <v>1</v>
      </c>
      <c r="T51" s="43">
        <f t="shared" si="16"/>
        <v>1</v>
      </c>
      <c r="U51" s="43">
        <f t="shared" si="16"/>
        <v>1</v>
      </c>
      <c r="V51" s="43">
        <f t="shared" si="16"/>
        <v>0</v>
      </c>
      <c r="W51" s="43">
        <f t="shared" si="16"/>
        <v>1</v>
      </c>
      <c r="X51" s="43">
        <f t="shared" si="16"/>
        <v>1</v>
      </c>
      <c r="Y51" s="43">
        <f t="shared" si="16"/>
        <v>1</v>
      </c>
      <c r="Z51" s="43">
        <f t="shared" si="16"/>
        <v>1</v>
      </c>
      <c r="AA51" s="43">
        <f t="shared" si="16"/>
        <v>1</v>
      </c>
      <c r="AB51" s="43">
        <f t="shared" si="16"/>
        <v>0</v>
      </c>
      <c r="AC51" s="43">
        <f t="shared" si="16"/>
        <v>1</v>
      </c>
      <c r="AD51" s="43">
        <f t="shared" si="16"/>
        <v>1</v>
      </c>
      <c r="AE51" s="43">
        <f t="shared" si="16"/>
        <v>1</v>
      </c>
      <c r="AF51" s="43">
        <f t="shared" si="16"/>
        <v>0</v>
      </c>
      <c r="AG51" s="43">
        <f t="shared" si="16"/>
        <v>0</v>
      </c>
      <c r="AH51" s="43">
        <f t="shared" si="16"/>
        <v>1</v>
      </c>
      <c r="AI51" s="43">
        <f t="shared" si="16"/>
        <v>0</v>
      </c>
      <c r="AJ51" s="43">
        <f t="shared" si="16"/>
        <v>0</v>
      </c>
      <c r="AK51" s="43">
        <f t="shared" si="16"/>
        <v>1</v>
      </c>
      <c r="AL51" s="43">
        <f t="shared" si="16"/>
        <v>0</v>
      </c>
      <c r="AM51" s="43">
        <f t="shared" si="16"/>
        <v>0</v>
      </c>
      <c r="AN51" s="43">
        <f t="shared" si="16"/>
        <v>1</v>
      </c>
      <c r="AO51" s="43">
        <f t="shared" si="16"/>
        <v>1</v>
      </c>
      <c r="AP51" s="43">
        <f t="shared" si="16"/>
        <v>1</v>
      </c>
      <c r="AQ51" s="43">
        <f t="shared" si="16"/>
        <v>1</v>
      </c>
      <c r="AR51" s="43">
        <f t="shared" si="16"/>
        <v>0</v>
      </c>
      <c r="AS51" s="43">
        <f t="shared" si="16"/>
        <v>0</v>
      </c>
      <c r="AT51" s="43">
        <f t="shared" si="16"/>
        <v>1</v>
      </c>
      <c r="AU51" s="43">
        <f t="shared" si="16"/>
        <v>1</v>
      </c>
      <c r="AV51" s="43">
        <f t="shared" si="16"/>
        <v>0</v>
      </c>
      <c r="AW51" s="43">
        <f t="shared" si="16"/>
        <v>1</v>
      </c>
      <c r="AX51" s="43">
        <f t="shared" si="16"/>
        <v>1</v>
      </c>
      <c r="AY51" s="43">
        <f t="shared" si="16"/>
        <v>0</v>
      </c>
      <c r="AZ51" s="43">
        <f t="shared" si="16"/>
        <v>1</v>
      </c>
      <c r="BA51" s="43">
        <f t="shared" si="16"/>
        <v>1</v>
      </c>
      <c r="BB51" s="43">
        <f t="shared" si="16"/>
        <v>1</v>
      </c>
      <c r="BC51" s="43">
        <f t="shared" si="16"/>
        <v>0</v>
      </c>
      <c r="BD51" s="43">
        <f t="shared" si="16"/>
        <v>1</v>
      </c>
      <c r="BE51" s="43">
        <f t="shared" si="16"/>
        <v>1</v>
      </c>
      <c r="BF51" s="43">
        <f t="shared" si="16"/>
        <v>0</v>
      </c>
      <c r="BG51" s="43">
        <f t="shared" si="16"/>
        <v>1</v>
      </c>
      <c r="BH51" s="43">
        <f t="shared" si="16"/>
        <v>1</v>
      </c>
      <c r="BI51" s="43">
        <f t="shared" si="16"/>
        <v>0</v>
      </c>
      <c r="BJ51" s="43">
        <f t="shared" si="16"/>
        <v>1</v>
      </c>
      <c r="BK51" s="43">
        <f t="shared" si="16"/>
        <v>0</v>
      </c>
      <c r="BL51" s="39"/>
      <c r="BM51" s="39"/>
      <c r="BN51" s="39"/>
      <c r="BO51" s="41"/>
      <c r="BP51" s="62"/>
      <c r="BQ51" s="181"/>
    </row>
    <row r="52" spans="1:69" s="11" customFormat="1" ht="16.5" thickBot="1" x14ac:dyDescent="0.3">
      <c r="A52" s="466"/>
      <c r="B52" s="473"/>
      <c r="C52" s="410"/>
      <c r="D52" s="419"/>
      <c r="E52" s="389"/>
      <c r="F52" s="494"/>
      <c r="G52" s="385"/>
      <c r="H52" s="385"/>
      <c r="I52" s="421"/>
      <c r="J52" s="386"/>
      <c r="K52" s="26" t="s">
        <v>18</v>
      </c>
      <c r="L52" s="74">
        <v>0</v>
      </c>
      <c r="M52" s="73">
        <v>0</v>
      </c>
      <c r="N52" s="73">
        <v>3.5823950870010237</v>
      </c>
      <c r="O52" s="73">
        <v>2.6970954356846475</v>
      </c>
      <c r="P52" s="73">
        <v>1.7421602787456445</v>
      </c>
      <c r="Q52" s="73">
        <v>0</v>
      </c>
      <c r="R52" s="73">
        <v>2.6166097838452789</v>
      </c>
      <c r="S52" s="73">
        <v>1.6083254493850521</v>
      </c>
      <c r="T52" s="73">
        <v>3.5629453681710213</v>
      </c>
      <c r="U52" s="73">
        <v>4.6728971962616823</v>
      </c>
      <c r="V52" s="74">
        <v>0</v>
      </c>
      <c r="W52" s="74">
        <v>6.0221870047543584</v>
      </c>
      <c r="X52" s="74">
        <v>7.1428571428571432</v>
      </c>
      <c r="Y52" s="74">
        <v>3.8034865293185418</v>
      </c>
      <c r="Z52" s="74">
        <v>2.6737967914438503</v>
      </c>
      <c r="AA52" s="74">
        <v>2.8694404591104736</v>
      </c>
      <c r="AB52" s="74">
        <v>0</v>
      </c>
      <c r="AC52" s="74">
        <v>0.79946702198534314</v>
      </c>
      <c r="AD52" s="74">
        <v>0.98039215686274506</v>
      </c>
      <c r="AE52" s="74">
        <v>4.395604395604396</v>
      </c>
      <c r="AF52" s="74">
        <v>0</v>
      </c>
      <c r="AG52" s="74">
        <v>0</v>
      </c>
      <c r="AH52" s="74">
        <v>3.3613445378151261</v>
      </c>
      <c r="AI52" s="74">
        <v>0</v>
      </c>
      <c r="AJ52" s="74">
        <v>0</v>
      </c>
      <c r="AK52" s="74">
        <v>3.464203233256351</v>
      </c>
      <c r="AL52" s="74">
        <v>0</v>
      </c>
      <c r="AM52" s="74">
        <v>0</v>
      </c>
      <c r="AN52" s="74">
        <v>2.3174971031286211</v>
      </c>
      <c r="AO52" s="74">
        <v>1.9844693701466782</v>
      </c>
      <c r="AP52" s="74">
        <v>4.7717842323651452</v>
      </c>
      <c r="AQ52" s="74">
        <v>3.3248081841432224</v>
      </c>
      <c r="AR52" s="74">
        <v>0</v>
      </c>
      <c r="AS52" s="74">
        <v>0</v>
      </c>
      <c r="AT52" s="74">
        <v>5.4313099041533546</v>
      </c>
      <c r="AU52" s="74">
        <v>1.5094339622641511</v>
      </c>
      <c r="AV52" s="74">
        <v>0</v>
      </c>
      <c r="AW52" s="74">
        <v>3.5911602209944751</v>
      </c>
      <c r="AX52" s="74">
        <v>2.6690391459074734</v>
      </c>
      <c r="AY52" s="74">
        <v>0</v>
      </c>
      <c r="AZ52" s="74">
        <v>4.4487427466150873</v>
      </c>
      <c r="BA52" s="74">
        <v>2.4154589371980677</v>
      </c>
      <c r="BB52" s="74">
        <v>3.0991735537190084</v>
      </c>
      <c r="BC52" s="74">
        <v>0</v>
      </c>
      <c r="BD52" s="74">
        <v>3.2733224222585924</v>
      </c>
      <c r="BE52" s="74">
        <v>3.3540372670807455</v>
      </c>
      <c r="BF52" s="74">
        <v>0</v>
      </c>
      <c r="BG52" s="74">
        <v>1.8987341772151898</v>
      </c>
      <c r="BH52" s="74">
        <v>1.8703241895261846</v>
      </c>
      <c r="BI52" s="74">
        <v>0</v>
      </c>
      <c r="BJ52" s="74">
        <v>3.5046728971962615</v>
      </c>
      <c r="BK52" s="74">
        <v>0</v>
      </c>
      <c r="BL52" s="55"/>
      <c r="BM52" s="55"/>
      <c r="BN52" s="55"/>
      <c r="BO52" s="55">
        <v>1.9</v>
      </c>
      <c r="BP52" s="62">
        <v>1.9</v>
      </c>
      <c r="BQ52" s="237">
        <v>1.8515579537639528</v>
      </c>
    </row>
    <row r="53" spans="1:69" s="11" customFormat="1" ht="22.5" customHeight="1" x14ac:dyDescent="0.25">
      <c r="A53" s="466"/>
      <c r="B53" s="473"/>
      <c r="C53" s="409" t="s">
        <v>134</v>
      </c>
      <c r="D53" s="468" t="s">
        <v>269</v>
      </c>
      <c r="E53" s="389"/>
      <c r="F53" s="495" t="s">
        <v>246</v>
      </c>
      <c r="G53" s="385"/>
      <c r="H53" s="385" t="s">
        <v>16</v>
      </c>
      <c r="I53" s="385" t="s">
        <v>151</v>
      </c>
      <c r="J53" s="386" t="s">
        <v>277</v>
      </c>
      <c r="K53" s="27" t="s">
        <v>17</v>
      </c>
      <c r="L53" s="262">
        <f>IF(L54&lt;84.5,0,IF(L54&gt;85,3,2))</f>
        <v>3</v>
      </c>
      <c r="M53" s="262">
        <f t="shared" ref="M53:BK53" si="17">IF(M54&lt;84.5,0,IF(M54&gt;85,3,2))</f>
        <v>0</v>
      </c>
      <c r="N53" s="262">
        <f t="shared" si="17"/>
        <v>3</v>
      </c>
      <c r="O53" s="262">
        <f t="shared" si="17"/>
        <v>3</v>
      </c>
      <c r="P53" s="262">
        <f t="shared" si="17"/>
        <v>3</v>
      </c>
      <c r="Q53" s="262">
        <f t="shared" si="17"/>
        <v>3</v>
      </c>
      <c r="R53" s="262">
        <f t="shared" si="17"/>
        <v>0</v>
      </c>
      <c r="S53" s="262">
        <f t="shared" si="17"/>
        <v>3</v>
      </c>
      <c r="T53" s="262">
        <f t="shared" si="17"/>
        <v>0</v>
      </c>
      <c r="U53" s="262">
        <f t="shared" si="17"/>
        <v>0</v>
      </c>
      <c r="V53" s="262">
        <f t="shared" si="17"/>
        <v>0</v>
      </c>
      <c r="W53" s="262">
        <f t="shared" si="17"/>
        <v>0</v>
      </c>
      <c r="X53" s="262">
        <f t="shared" si="17"/>
        <v>0</v>
      </c>
      <c r="Y53" s="262">
        <f t="shared" si="17"/>
        <v>3</v>
      </c>
      <c r="Z53" s="262">
        <f t="shared" si="17"/>
        <v>0</v>
      </c>
      <c r="AA53" s="262">
        <f t="shared" si="17"/>
        <v>0</v>
      </c>
      <c r="AB53" s="262">
        <f t="shared" si="17"/>
        <v>3</v>
      </c>
      <c r="AC53" s="262">
        <f t="shared" si="17"/>
        <v>3</v>
      </c>
      <c r="AD53" s="262">
        <f t="shared" si="17"/>
        <v>3</v>
      </c>
      <c r="AE53" s="262">
        <f t="shared" si="17"/>
        <v>0</v>
      </c>
      <c r="AF53" s="262">
        <f t="shared" si="17"/>
        <v>0</v>
      </c>
      <c r="AG53" s="262">
        <f t="shared" si="17"/>
        <v>3</v>
      </c>
      <c r="AH53" s="262">
        <f t="shared" si="17"/>
        <v>3</v>
      </c>
      <c r="AI53" s="262">
        <f t="shared" si="17"/>
        <v>3</v>
      </c>
      <c r="AJ53" s="262">
        <f t="shared" si="17"/>
        <v>3</v>
      </c>
      <c r="AK53" s="262">
        <f t="shared" si="17"/>
        <v>0</v>
      </c>
      <c r="AL53" s="262">
        <f t="shared" si="17"/>
        <v>3</v>
      </c>
      <c r="AM53" s="262">
        <f t="shared" si="17"/>
        <v>0</v>
      </c>
      <c r="AN53" s="262">
        <f t="shared" si="17"/>
        <v>3</v>
      </c>
      <c r="AO53" s="262">
        <f t="shared" si="17"/>
        <v>0</v>
      </c>
      <c r="AP53" s="262">
        <f t="shared" si="17"/>
        <v>3</v>
      </c>
      <c r="AQ53" s="262">
        <f t="shared" si="17"/>
        <v>0</v>
      </c>
      <c r="AR53" s="262">
        <f t="shared" si="17"/>
        <v>3</v>
      </c>
      <c r="AS53" s="262">
        <f t="shared" si="17"/>
        <v>0</v>
      </c>
      <c r="AT53" s="262">
        <f t="shared" si="17"/>
        <v>3</v>
      </c>
      <c r="AU53" s="262">
        <f t="shared" si="17"/>
        <v>3</v>
      </c>
      <c r="AV53" s="262">
        <f t="shared" si="17"/>
        <v>0</v>
      </c>
      <c r="AW53" s="262">
        <f t="shared" si="17"/>
        <v>3</v>
      </c>
      <c r="AX53" s="262">
        <f t="shared" si="17"/>
        <v>3</v>
      </c>
      <c r="AY53" s="262">
        <f t="shared" si="17"/>
        <v>0</v>
      </c>
      <c r="AZ53" s="262">
        <f t="shared" si="17"/>
        <v>3</v>
      </c>
      <c r="BA53" s="262">
        <f t="shared" si="17"/>
        <v>2</v>
      </c>
      <c r="BB53" s="262">
        <f t="shared" si="17"/>
        <v>0</v>
      </c>
      <c r="BC53" s="262">
        <f t="shared" si="17"/>
        <v>3</v>
      </c>
      <c r="BD53" s="262">
        <f t="shared" si="17"/>
        <v>3</v>
      </c>
      <c r="BE53" s="262">
        <f t="shared" si="17"/>
        <v>3</v>
      </c>
      <c r="BF53" s="262">
        <f t="shared" si="17"/>
        <v>0</v>
      </c>
      <c r="BG53" s="262">
        <f t="shared" si="17"/>
        <v>3</v>
      </c>
      <c r="BH53" s="262">
        <f t="shared" si="17"/>
        <v>3</v>
      </c>
      <c r="BI53" s="262">
        <f t="shared" si="17"/>
        <v>0</v>
      </c>
      <c r="BJ53" s="262">
        <f t="shared" si="17"/>
        <v>3</v>
      </c>
      <c r="BK53" s="262">
        <f t="shared" si="17"/>
        <v>0</v>
      </c>
      <c r="BL53" s="55"/>
      <c r="BM53" s="55"/>
      <c r="BN53" s="55"/>
      <c r="BO53" s="55"/>
      <c r="BP53" s="62"/>
      <c r="BQ53" s="198"/>
    </row>
    <row r="54" spans="1:69" s="11" customFormat="1" ht="24" customHeight="1" thickBot="1" x14ac:dyDescent="0.3">
      <c r="A54" s="466"/>
      <c r="B54" s="473"/>
      <c r="C54" s="410"/>
      <c r="D54" s="469"/>
      <c r="E54" s="389"/>
      <c r="F54" s="496"/>
      <c r="G54" s="385"/>
      <c r="H54" s="385"/>
      <c r="I54" s="385"/>
      <c r="J54" s="386"/>
      <c r="K54" s="26" t="s">
        <v>18</v>
      </c>
      <c r="L54" s="73">
        <v>85.352422907488986</v>
      </c>
      <c r="M54" s="73">
        <v>81.132075471698116</v>
      </c>
      <c r="N54" s="73">
        <v>89.969293756397136</v>
      </c>
      <c r="O54" s="73">
        <v>90.352697095435687</v>
      </c>
      <c r="P54" s="73">
        <v>92.857142857142861</v>
      </c>
      <c r="Q54" s="73">
        <v>89.65517241379311</v>
      </c>
      <c r="R54" s="73">
        <v>80.773606370875996</v>
      </c>
      <c r="S54" s="73">
        <v>90.160832544938501</v>
      </c>
      <c r="T54" s="73">
        <v>78.147268408551071</v>
      </c>
      <c r="U54" s="73">
        <v>82.476635514018696</v>
      </c>
      <c r="V54" s="74">
        <v>70.162297128589259</v>
      </c>
      <c r="W54" s="74">
        <v>73.058637083993659</v>
      </c>
      <c r="X54" s="74">
        <v>83.458646616541358</v>
      </c>
      <c r="Y54" s="74">
        <v>87.321711568938198</v>
      </c>
      <c r="Z54" s="74">
        <v>80.882352941176464</v>
      </c>
      <c r="AA54" s="74">
        <v>76.470588235294116</v>
      </c>
      <c r="AB54" s="74">
        <v>97.4180734856008</v>
      </c>
      <c r="AC54" s="74">
        <v>89.806795469686875</v>
      </c>
      <c r="AD54" s="74">
        <v>90.588235294117652</v>
      </c>
      <c r="AE54" s="74">
        <v>68.35164835164835</v>
      </c>
      <c r="AF54" s="74">
        <v>69.288389513108612</v>
      </c>
      <c r="AG54" s="74">
        <v>90.186125211505924</v>
      </c>
      <c r="AH54" s="74">
        <v>87.394957983193279</v>
      </c>
      <c r="AI54" s="74">
        <v>91.282051282051285</v>
      </c>
      <c r="AJ54" s="74">
        <v>88.929001203369438</v>
      </c>
      <c r="AK54" s="74">
        <v>62.124711316397232</v>
      </c>
      <c r="AL54" s="74">
        <v>86.081370449678801</v>
      </c>
      <c r="AM54" s="74">
        <v>80.154639175257728</v>
      </c>
      <c r="AN54" s="74">
        <v>92.931633835457703</v>
      </c>
      <c r="AO54" s="74">
        <v>73.166522864538393</v>
      </c>
      <c r="AP54" s="74">
        <v>99.792531120331944</v>
      </c>
      <c r="AQ54" s="74">
        <v>59.846547314578004</v>
      </c>
      <c r="AR54" s="74">
        <v>86.986986986986992</v>
      </c>
      <c r="AS54" s="74">
        <v>78.963414634146346</v>
      </c>
      <c r="AT54" s="74">
        <v>92.332268370607025</v>
      </c>
      <c r="AU54" s="74">
        <v>94.264150943396231</v>
      </c>
      <c r="AV54" s="74">
        <v>78.633975481611202</v>
      </c>
      <c r="AW54" s="74">
        <v>90.88397790055248</v>
      </c>
      <c r="AX54" s="74">
        <v>85.053380782918154</v>
      </c>
      <c r="AY54" s="74">
        <v>81.914893617021278</v>
      </c>
      <c r="AZ54" s="74">
        <v>96.71179883945841</v>
      </c>
      <c r="BA54" s="74">
        <v>84.54106280193237</v>
      </c>
      <c r="BB54" s="74">
        <v>66.32231404958678</v>
      </c>
      <c r="BC54" s="74">
        <v>88.042328042328037</v>
      </c>
      <c r="BD54" s="74">
        <v>92.144026186579381</v>
      </c>
      <c r="BE54" s="74">
        <v>95.900621118012424</v>
      </c>
      <c r="BF54" s="74">
        <v>74.035087719298247</v>
      </c>
      <c r="BG54" s="74">
        <v>92.658227848101262</v>
      </c>
      <c r="BH54" s="74">
        <v>96.508728179551127</v>
      </c>
      <c r="BI54" s="74">
        <v>63.384188626907076</v>
      </c>
      <c r="BJ54" s="74">
        <v>92.99065420560747</v>
      </c>
      <c r="BK54" s="263">
        <v>0</v>
      </c>
      <c r="BL54" s="74"/>
      <c r="BM54" s="55"/>
      <c r="BN54" s="55"/>
      <c r="BO54" s="55">
        <v>87</v>
      </c>
      <c r="BP54" s="62">
        <v>83.8</v>
      </c>
      <c r="BQ54" s="237">
        <v>85</v>
      </c>
    </row>
    <row r="55" spans="1:69" s="11" customFormat="1" ht="22.5" customHeight="1" x14ac:dyDescent="0.25">
      <c r="A55" s="466"/>
      <c r="B55" s="473"/>
      <c r="C55" s="409" t="s">
        <v>137</v>
      </c>
      <c r="D55" s="387" t="s">
        <v>139</v>
      </c>
      <c r="E55" s="389">
        <v>42248</v>
      </c>
      <c r="F55" s="396" t="s">
        <v>240</v>
      </c>
      <c r="G55" s="391"/>
      <c r="H55" s="393" t="s">
        <v>16</v>
      </c>
      <c r="I55" s="393" t="s">
        <v>151</v>
      </c>
      <c r="J55" s="394" t="s">
        <v>276</v>
      </c>
      <c r="K55" s="27" t="s">
        <v>17</v>
      </c>
      <c r="L55" s="262">
        <f>IF(L56&gt;9.44,-1,IF(L56&lt;0.1,0,0.5))</f>
        <v>-1</v>
      </c>
      <c r="M55" s="262">
        <f t="shared" ref="M55:BK55" si="18">IF(M56&gt;9.44,-1,IF(M56&lt;0.1,0,0.5))</f>
        <v>0</v>
      </c>
      <c r="N55" s="262">
        <f t="shared" si="18"/>
        <v>-1</v>
      </c>
      <c r="O55" s="262">
        <f t="shared" si="18"/>
        <v>0.5</v>
      </c>
      <c r="P55" s="262">
        <f t="shared" si="18"/>
        <v>0</v>
      </c>
      <c r="Q55" s="262">
        <f t="shared" si="18"/>
        <v>-1</v>
      </c>
      <c r="R55" s="262">
        <f t="shared" si="18"/>
        <v>0</v>
      </c>
      <c r="S55" s="262">
        <f t="shared" si="18"/>
        <v>0</v>
      </c>
      <c r="T55" s="262">
        <f t="shared" si="18"/>
        <v>0</v>
      </c>
      <c r="U55" s="262">
        <f t="shared" si="18"/>
        <v>0</v>
      </c>
      <c r="V55" s="262">
        <f t="shared" si="18"/>
        <v>0</v>
      </c>
      <c r="W55" s="262">
        <f t="shared" si="18"/>
        <v>-1</v>
      </c>
      <c r="X55" s="262">
        <f t="shared" si="18"/>
        <v>0</v>
      </c>
      <c r="Y55" s="262">
        <f t="shared" si="18"/>
        <v>0</v>
      </c>
      <c r="Z55" s="262">
        <f t="shared" si="18"/>
        <v>0.5</v>
      </c>
      <c r="AA55" s="262">
        <f t="shared" si="18"/>
        <v>0</v>
      </c>
      <c r="AB55" s="262">
        <f t="shared" si="18"/>
        <v>-1</v>
      </c>
      <c r="AC55" s="262">
        <f t="shared" si="18"/>
        <v>-1</v>
      </c>
      <c r="AD55" s="262">
        <f t="shared" si="18"/>
        <v>0</v>
      </c>
      <c r="AE55" s="262">
        <f t="shared" si="18"/>
        <v>-1</v>
      </c>
      <c r="AF55" s="262">
        <f t="shared" si="18"/>
        <v>0</v>
      </c>
      <c r="AG55" s="262">
        <f t="shared" si="18"/>
        <v>-1</v>
      </c>
      <c r="AH55" s="262">
        <f t="shared" si="18"/>
        <v>0</v>
      </c>
      <c r="AI55" s="262">
        <f t="shared" si="18"/>
        <v>0</v>
      </c>
      <c r="AJ55" s="262">
        <f t="shared" si="18"/>
        <v>0</v>
      </c>
      <c r="AK55" s="262">
        <f t="shared" si="18"/>
        <v>0</v>
      </c>
      <c r="AL55" s="262">
        <f t="shared" si="18"/>
        <v>0</v>
      </c>
      <c r="AM55" s="262">
        <f t="shared" si="18"/>
        <v>0</v>
      </c>
      <c r="AN55" s="262">
        <f t="shared" si="18"/>
        <v>-1</v>
      </c>
      <c r="AO55" s="262">
        <f t="shared" si="18"/>
        <v>0</v>
      </c>
      <c r="AP55" s="262">
        <f t="shared" si="18"/>
        <v>0</v>
      </c>
      <c r="AQ55" s="262">
        <f t="shared" si="18"/>
        <v>-1</v>
      </c>
      <c r="AR55" s="262">
        <f t="shared" si="18"/>
        <v>0</v>
      </c>
      <c r="AS55" s="262">
        <f t="shared" si="18"/>
        <v>0</v>
      </c>
      <c r="AT55" s="262">
        <f t="shared" si="18"/>
        <v>0</v>
      </c>
      <c r="AU55" s="262">
        <f t="shared" si="18"/>
        <v>0.5</v>
      </c>
      <c r="AV55" s="262">
        <f t="shared" si="18"/>
        <v>-1</v>
      </c>
      <c r="AW55" s="262">
        <f t="shared" si="18"/>
        <v>-1</v>
      </c>
      <c r="AX55" s="262">
        <f t="shared" si="18"/>
        <v>-1</v>
      </c>
      <c r="AY55" s="262">
        <f t="shared" si="18"/>
        <v>0</v>
      </c>
      <c r="AZ55" s="262">
        <f t="shared" si="18"/>
        <v>0</v>
      </c>
      <c r="BA55" s="262">
        <f t="shared" si="18"/>
        <v>-1</v>
      </c>
      <c r="BB55" s="262">
        <f t="shared" si="18"/>
        <v>0</v>
      </c>
      <c r="BC55" s="262">
        <f t="shared" si="18"/>
        <v>-1</v>
      </c>
      <c r="BD55" s="262">
        <f t="shared" si="18"/>
        <v>0</v>
      </c>
      <c r="BE55" s="262">
        <f t="shared" si="18"/>
        <v>0</v>
      </c>
      <c r="BF55" s="262">
        <f t="shared" si="18"/>
        <v>-1</v>
      </c>
      <c r="BG55" s="262">
        <f t="shared" si="18"/>
        <v>0</v>
      </c>
      <c r="BH55" s="262">
        <f t="shared" si="18"/>
        <v>-1</v>
      </c>
      <c r="BI55" s="262">
        <f t="shared" si="18"/>
        <v>-1</v>
      </c>
      <c r="BJ55" s="262">
        <f t="shared" si="18"/>
        <v>0</v>
      </c>
      <c r="BK55" s="262">
        <f t="shared" si="18"/>
        <v>0</v>
      </c>
      <c r="BL55" s="55"/>
      <c r="BM55" s="55"/>
      <c r="BN55" s="55"/>
      <c r="BO55" s="55"/>
      <c r="BP55" s="62"/>
      <c r="BQ55" s="198"/>
    </row>
    <row r="56" spans="1:69" s="11" customFormat="1" ht="29.25" customHeight="1" thickBot="1" x14ac:dyDescent="0.3">
      <c r="A56" s="467"/>
      <c r="B56" s="474"/>
      <c r="C56" s="410"/>
      <c r="D56" s="388"/>
      <c r="E56" s="390"/>
      <c r="F56" s="397"/>
      <c r="G56" s="392"/>
      <c r="H56" s="392"/>
      <c r="I56" s="392"/>
      <c r="J56" s="395"/>
      <c r="K56" s="238" t="s">
        <v>18</v>
      </c>
      <c r="L56" s="264">
        <v>16.29955947136564</v>
      </c>
      <c r="M56" s="265">
        <v>0</v>
      </c>
      <c r="N56" s="265">
        <v>10.644831115660184</v>
      </c>
      <c r="O56" s="265">
        <v>5.809128630705394</v>
      </c>
      <c r="P56" s="265">
        <v>0</v>
      </c>
      <c r="Q56" s="265">
        <v>12.293853073463268</v>
      </c>
      <c r="R56" s="265">
        <v>0</v>
      </c>
      <c r="S56" s="265">
        <v>0</v>
      </c>
      <c r="T56" s="265">
        <v>0</v>
      </c>
      <c r="U56" s="265">
        <v>0</v>
      </c>
      <c r="V56" s="264">
        <v>0</v>
      </c>
      <c r="W56" s="264">
        <v>24.247226624405705</v>
      </c>
      <c r="X56" s="264">
        <v>0</v>
      </c>
      <c r="Y56" s="264">
        <v>0</v>
      </c>
      <c r="Z56" s="264">
        <v>3.6096256684491981</v>
      </c>
      <c r="AA56" s="264">
        <v>0</v>
      </c>
      <c r="AB56" s="264">
        <v>11.320754716981131</v>
      </c>
      <c r="AC56" s="264">
        <v>28.314457028647567</v>
      </c>
      <c r="AD56" s="264">
        <v>0</v>
      </c>
      <c r="AE56" s="264">
        <v>40</v>
      </c>
      <c r="AF56" s="264">
        <v>0</v>
      </c>
      <c r="AG56" s="264">
        <v>42.808798646362099</v>
      </c>
      <c r="AH56" s="264">
        <v>0</v>
      </c>
      <c r="AI56" s="264">
        <v>0</v>
      </c>
      <c r="AJ56" s="264">
        <v>0</v>
      </c>
      <c r="AK56" s="264">
        <v>0</v>
      </c>
      <c r="AL56" s="264">
        <v>0</v>
      </c>
      <c r="AM56" s="264">
        <v>0</v>
      </c>
      <c r="AN56" s="264">
        <v>34.762456546929315</v>
      </c>
      <c r="AO56" s="264">
        <v>0</v>
      </c>
      <c r="AP56" s="264">
        <v>0</v>
      </c>
      <c r="AQ56" s="264">
        <v>43.734015345268546</v>
      </c>
      <c r="AR56" s="264">
        <v>0</v>
      </c>
      <c r="AS56" s="264">
        <v>0</v>
      </c>
      <c r="AT56" s="264">
        <v>0</v>
      </c>
      <c r="AU56" s="264">
        <v>4.1509433962264151</v>
      </c>
      <c r="AV56" s="264">
        <v>20.490367775831874</v>
      </c>
      <c r="AW56" s="264">
        <v>20.165745856353592</v>
      </c>
      <c r="AX56" s="264">
        <v>22.241992882562279</v>
      </c>
      <c r="AY56" s="264">
        <v>0</v>
      </c>
      <c r="AZ56" s="264">
        <v>0</v>
      </c>
      <c r="BA56" s="264">
        <v>20.169082125603865</v>
      </c>
      <c r="BB56" s="264">
        <v>0</v>
      </c>
      <c r="BC56" s="264">
        <v>16.93121693121693</v>
      </c>
      <c r="BD56" s="264">
        <v>0</v>
      </c>
      <c r="BE56" s="264">
        <v>0</v>
      </c>
      <c r="BF56" s="264">
        <v>20.818713450292396</v>
      </c>
      <c r="BG56" s="264">
        <v>0</v>
      </c>
      <c r="BH56" s="264">
        <v>19.451371571072318</v>
      </c>
      <c r="BI56" s="264">
        <v>38.002773925104023</v>
      </c>
      <c r="BJ56" s="264">
        <v>0</v>
      </c>
      <c r="BK56" s="264">
        <v>0</v>
      </c>
      <c r="BL56" s="266"/>
      <c r="BM56" s="239"/>
      <c r="BN56" s="239"/>
      <c r="BO56" s="239">
        <v>10.5</v>
      </c>
      <c r="BP56" s="240">
        <v>9.8000000000000007</v>
      </c>
      <c r="BQ56" s="241">
        <v>9.4270750674496107</v>
      </c>
    </row>
    <row r="57" spans="1:69" x14ac:dyDescent="0.25"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8"/>
    </row>
    <row r="58" spans="1:69" x14ac:dyDescent="0.25"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69"/>
      <c r="AM58" s="269"/>
      <c r="AN58" s="269"/>
      <c r="AO58" s="269"/>
      <c r="AP58" s="269"/>
      <c r="AQ58" s="269"/>
      <c r="AR58" s="269"/>
      <c r="AS58" s="269"/>
      <c r="AT58" s="269"/>
      <c r="AU58" s="269"/>
      <c r="AV58" s="269"/>
      <c r="AW58" s="269"/>
      <c r="AX58" s="269"/>
      <c r="AY58" s="269"/>
      <c r="AZ58" s="269"/>
      <c r="BA58" s="269"/>
      <c r="BB58" s="269"/>
      <c r="BC58" s="269"/>
      <c r="BD58" s="269"/>
      <c r="BE58" s="269"/>
      <c r="BF58" s="269"/>
      <c r="BG58" s="269"/>
      <c r="BH58" s="269"/>
      <c r="BI58" s="269"/>
      <c r="BJ58" s="269"/>
      <c r="BK58" s="269"/>
    </row>
    <row r="59" spans="1:69" x14ac:dyDescent="0.25">
      <c r="H59">
        <v>23.5</v>
      </c>
      <c r="I59">
        <v>26</v>
      </c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  <c r="AH59" s="269"/>
      <c r="AI59" s="269"/>
      <c r="AJ59" s="269"/>
      <c r="AK59" s="269"/>
      <c r="AL59" s="269"/>
      <c r="AM59" s="269"/>
      <c r="AN59" s="269"/>
      <c r="AO59" s="269"/>
      <c r="AP59" s="269"/>
      <c r="AQ59" s="269"/>
      <c r="AR59" s="269"/>
      <c r="AS59" s="269"/>
      <c r="AT59" s="269"/>
      <c r="AU59" s="269"/>
      <c r="AV59" s="269"/>
      <c r="AW59" s="269"/>
      <c r="AX59" s="269"/>
      <c r="AY59" s="269"/>
      <c r="AZ59" s="269"/>
      <c r="BA59" s="269"/>
      <c r="BB59" s="269"/>
      <c r="BC59" s="269"/>
      <c r="BD59" s="269"/>
      <c r="BE59" s="269"/>
      <c r="BF59" s="269"/>
      <c r="BG59" s="269"/>
      <c r="BH59" s="269"/>
      <c r="BI59" s="269"/>
      <c r="BJ59" s="269"/>
      <c r="BK59" s="269"/>
    </row>
    <row r="61" spans="1:69" x14ac:dyDescent="0.25"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69"/>
      <c r="BI61" s="269"/>
      <c r="BJ61" s="269"/>
      <c r="BK61" s="269"/>
    </row>
    <row r="62" spans="1:69" x14ac:dyDescent="0.25"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269"/>
      <c r="AU62" s="269"/>
      <c r="AV62" s="269"/>
      <c r="AW62" s="269"/>
      <c r="AX62" s="269"/>
      <c r="AY62" s="269"/>
      <c r="AZ62" s="269"/>
      <c r="BA62" s="269"/>
      <c r="BB62" s="269"/>
      <c r="BC62" s="269"/>
      <c r="BD62" s="269"/>
      <c r="BE62" s="269"/>
      <c r="BF62" s="269"/>
      <c r="BG62" s="269"/>
      <c r="BH62" s="269"/>
      <c r="BI62" s="269"/>
      <c r="BJ62" s="269"/>
      <c r="BK62" s="269"/>
    </row>
    <row r="64" spans="1:69" x14ac:dyDescent="0.25"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269"/>
      <c r="AU64" s="269"/>
      <c r="AV64" s="269"/>
      <c r="AW64" s="269"/>
      <c r="AX64" s="269"/>
      <c r="AY64" s="269"/>
      <c r="AZ64" s="269"/>
      <c r="BA64" s="269"/>
      <c r="BB64" s="269"/>
      <c r="BC64" s="269"/>
      <c r="BD64" s="269"/>
      <c r="BE64" s="269"/>
      <c r="BF64" s="269"/>
      <c r="BG64" s="269"/>
      <c r="BH64" s="269"/>
      <c r="BI64" s="269"/>
      <c r="BJ64" s="269"/>
      <c r="BK64" s="269"/>
    </row>
    <row r="65" spans="5:63" x14ac:dyDescent="0.25">
      <c r="E65">
        <v>22.5</v>
      </c>
      <c r="F65">
        <v>23</v>
      </c>
      <c r="G65">
        <v>24.5</v>
      </c>
      <c r="H65">
        <v>32</v>
      </c>
      <c r="I65">
        <v>26</v>
      </c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69"/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  <c r="BE65" s="269"/>
      <c r="BF65" s="269"/>
      <c r="BG65" s="269"/>
      <c r="BH65" s="269"/>
      <c r="BI65" s="269"/>
      <c r="BJ65" s="269"/>
      <c r="BK65" s="269"/>
    </row>
    <row r="67" spans="5:63" x14ac:dyDescent="0.25">
      <c r="L67" s="269"/>
    </row>
    <row r="71" spans="5:63" x14ac:dyDescent="0.25"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269"/>
      <c r="AM71" s="269"/>
      <c r="AN71" s="269"/>
      <c r="AO71" s="269"/>
      <c r="AP71" s="269"/>
      <c r="AQ71" s="269"/>
      <c r="AR71" s="269"/>
      <c r="AS71" s="269"/>
      <c r="AT71" s="269"/>
      <c r="AU71" s="269"/>
      <c r="AV71" s="269"/>
      <c r="AW71" s="269"/>
      <c r="AX71" s="269"/>
      <c r="AY71" s="269"/>
      <c r="AZ71" s="269"/>
      <c r="BA71" s="269"/>
      <c r="BB71" s="269"/>
      <c r="BC71" s="269"/>
      <c r="BD71" s="269"/>
      <c r="BE71" s="269"/>
      <c r="BF71" s="269"/>
      <c r="BG71" s="269"/>
      <c r="BH71" s="269"/>
      <c r="BI71" s="269"/>
      <c r="BJ71" s="269"/>
      <c r="BK71" s="269"/>
    </row>
    <row r="72" spans="5:63" x14ac:dyDescent="0.25"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69"/>
      <c r="AM72" s="269"/>
      <c r="AN72" s="269"/>
      <c r="AO72" s="269"/>
      <c r="AP72" s="269"/>
      <c r="AQ72" s="269"/>
      <c r="AR72" s="269"/>
      <c r="AS72" s="269"/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69"/>
    </row>
    <row r="74" spans="5:63" x14ac:dyDescent="0.25"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69"/>
      <c r="AK74" s="269"/>
      <c r="AL74" s="269"/>
      <c r="AM74" s="269"/>
      <c r="AN74" s="269"/>
      <c r="AO74" s="269"/>
      <c r="AP74" s="269"/>
      <c r="AQ74" s="269"/>
      <c r="AR74" s="269"/>
      <c r="AS74" s="269"/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69"/>
    </row>
    <row r="75" spans="5:63" x14ac:dyDescent="0.25"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69"/>
      <c r="AK75" s="269"/>
      <c r="AL75" s="269"/>
      <c r="AM75" s="269"/>
      <c r="AN75" s="269"/>
      <c r="AO75" s="269"/>
      <c r="AP75" s="269"/>
      <c r="AQ75" s="269"/>
      <c r="AR75" s="269"/>
      <c r="AS75" s="269"/>
      <c r="AT75" s="269"/>
      <c r="AU75" s="269"/>
      <c r="AV75" s="269"/>
      <c r="AW75" s="269"/>
      <c r="AX75" s="269"/>
      <c r="AY75" s="269"/>
      <c r="AZ75" s="269"/>
      <c r="BA75" s="269"/>
      <c r="BB75" s="269"/>
      <c r="BC75" s="269"/>
      <c r="BD75" s="269"/>
      <c r="BE75" s="269"/>
      <c r="BF75" s="269"/>
      <c r="BG75" s="269"/>
      <c r="BH75" s="269"/>
      <c r="BI75" s="269"/>
      <c r="BJ75" s="269"/>
      <c r="BK75" s="269"/>
    </row>
    <row r="76" spans="5:63" x14ac:dyDescent="0.25"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269"/>
      <c r="AL76" s="269"/>
      <c r="AM76" s="269"/>
      <c r="AN76" s="269"/>
      <c r="AO76" s="269"/>
      <c r="AP76" s="269"/>
      <c r="AQ76" s="269"/>
      <c r="AR76" s="269"/>
      <c r="AS76" s="269"/>
      <c r="AT76" s="269"/>
      <c r="AU76" s="269"/>
      <c r="AV76" s="269"/>
      <c r="AW76" s="269"/>
      <c r="AX76" s="269"/>
      <c r="AY76" s="269"/>
      <c r="AZ76" s="269"/>
      <c r="BA76" s="269"/>
      <c r="BB76" s="269"/>
      <c r="BC76" s="269"/>
      <c r="BD76" s="269"/>
      <c r="BE76" s="269"/>
      <c r="BF76" s="269"/>
      <c r="BG76" s="269"/>
      <c r="BH76" s="269"/>
      <c r="BI76" s="269"/>
      <c r="BJ76" s="269"/>
      <c r="BK76" s="269"/>
    </row>
    <row r="77" spans="5:63" x14ac:dyDescent="0.25"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69"/>
      <c r="AQ77" s="269"/>
      <c r="AR77" s="269"/>
      <c r="AS77" s="269"/>
      <c r="AT77" s="269"/>
      <c r="AU77" s="269"/>
      <c r="AV77" s="269"/>
      <c r="AW77" s="269"/>
      <c r="AX77" s="269"/>
      <c r="AY77" s="269"/>
      <c r="AZ77" s="269"/>
      <c r="BA77" s="269"/>
      <c r="BB77" s="269"/>
      <c r="BC77" s="269"/>
      <c r="BD77" s="269"/>
      <c r="BE77" s="269"/>
      <c r="BF77" s="269"/>
      <c r="BG77" s="269"/>
      <c r="BH77" s="269"/>
      <c r="BI77" s="269"/>
      <c r="BJ77" s="269"/>
      <c r="BK77" s="269"/>
    </row>
    <row r="81" spans="12:63" x14ac:dyDescent="0.25"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69"/>
      <c r="AM81" s="269"/>
      <c r="AN81" s="269"/>
      <c r="AO81" s="269"/>
      <c r="AP81" s="269"/>
      <c r="AQ81" s="269"/>
      <c r="AR81" s="269"/>
      <c r="AS81" s="269"/>
      <c r="AT81" s="269"/>
      <c r="AU81" s="269"/>
      <c r="AV81" s="269"/>
      <c r="AW81" s="269"/>
      <c r="AX81" s="269"/>
      <c r="AY81" s="269"/>
      <c r="AZ81" s="269"/>
      <c r="BA81" s="269"/>
      <c r="BB81" s="269"/>
      <c r="BC81" s="269"/>
      <c r="BD81" s="269"/>
      <c r="BE81" s="269"/>
      <c r="BF81" s="269"/>
      <c r="BG81" s="269"/>
      <c r="BH81" s="269"/>
      <c r="BI81" s="269"/>
      <c r="BJ81" s="269"/>
      <c r="BK81" s="269"/>
    </row>
    <row r="82" spans="12:63" x14ac:dyDescent="0.25"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J82" s="269"/>
      <c r="AK82" s="269"/>
      <c r="AL82" s="269"/>
      <c r="AM82" s="269"/>
      <c r="AN82" s="269"/>
      <c r="AO82" s="269"/>
      <c r="AP82" s="269"/>
      <c r="AQ82" s="269"/>
      <c r="AR82" s="269"/>
      <c r="AS82" s="269"/>
      <c r="AT82" s="269"/>
      <c r="AU82" s="269"/>
      <c r="AV82" s="269"/>
      <c r="AW82" s="269"/>
      <c r="AX82" s="269"/>
      <c r="AY82" s="269"/>
      <c r="AZ82" s="269"/>
      <c r="BA82" s="269"/>
      <c r="BB82" s="269"/>
      <c r="BC82" s="269"/>
      <c r="BD82" s="269"/>
      <c r="BE82" s="269"/>
      <c r="BF82" s="269"/>
      <c r="BG82" s="269"/>
      <c r="BH82" s="269"/>
      <c r="BI82" s="269"/>
      <c r="BJ82" s="269"/>
      <c r="BK82" s="269"/>
    </row>
    <row r="95" spans="12:63" x14ac:dyDescent="0.25">
      <c r="AZ95" s="86"/>
    </row>
    <row r="96" spans="12:63" x14ac:dyDescent="0.25"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  <c r="AJ96" s="269"/>
      <c r="AK96" s="269"/>
      <c r="AL96" s="269"/>
      <c r="AM96" s="269"/>
      <c r="AN96" s="269"/>
      <c r="AO96" s="269"/>
      <c r="AP96" s="269"/>
      <c r="AQ96" s="269"/>
      <c r="AR96" s="269"/>
      <c r="AS96" s="269"/>
      <c r="AT96" s="269"/>
      <c r="AU96" s="269"/>
      <c r="AV96" s="269"/>
      <c r="AW96" s="269"/>
      <c r="AX96" s="269"/>
      <c r="AY96" s="269"/>
      <c r="AZ96" s="269"/>
      <c r="BA96" s="269"/>
      <c r="BB96" s="269"/>
      <c r="BC96" s="269"/>
      <c r="BD96" s="269"/>
      <c r="BE96" s="269"/>
      <c r="BF96" s="269"/>
      <c r="BG96" s="269"/>
      <c r="BH96" s="269"/>
      <c r="BI96" s="269"/>
      <c r="BJ96" s="269"/>
      <c r="BK96" s="269"/>
    </row>
    <row r="97" spans="12:63" x14ac:dyDescent="0.25"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69"/>
      <c r="AI97" s="269"/>
      <c r="AJ97" s="269"/>
      <c r="AK97" s="269"/>
      <c r="AL97" s="269"/>
      <c r="AM97" s="269"/>
      <c r="AN97" s="269"/>
      <c r="AO97" s="269"/>
      <c r="AP97" s="269"/>
      <c r="AQ97" s="269"/>
      <c r="AR97" s="269"/>
      <c r="AS97" s="269"/>
      <c r="AT97" s="269"/>
      <c r="AU97" s="269"/>
      <c r="AV97" s="269"/>
      <c r="AW97" s="269"/>
      <c r="AX97" s="269"/>
      <c r="AY97" s="269"/>
      <c r="AZ97" s="269"/>
      <c r="BA97" s="269"/>
      <c r="BB97" s="269"/>
      <c r="BC97" s="269"/>
      <c r="BD97" s="269"/>
      <c r="BE97" s="269"/>
      <c r="BF97" s="269"/>
      <c r="BG97" s="269"/>
      <c r="BH97" s="269"/>
      <c r="BI97" s="269"/>
      <c r="BJ97" s="269"/>
      <c r="BK97" s="269"/>
    </row>
  </sheetData>
  <mergeCells count="189">
    <mergeCell ref="F2:F3"/>
    <mergeCell ref="F34:F35"/>
    <mergeCell ref="F36:F37"/>
    <mergeCell ref="F38:F39"/>
    <mergeCell ref="F40:F42"/>
    <mergeCell ref="F43:F48"/>
    <mergeCell ref="F49:F50"/>
    <mergeCell ref="F51:F52"/>
    <mergeCell ref="F53:F54"/>
    <mergeCell ref="F4:F5"/>
    <mergeCell ref="F6:F7"/>
    <mergeCell ref="F8:F11"/>
    <mergeCell ref="F12:F13"/>
    <mergeCell ref="F14:F15"/>
    <mergeCell ref="F16:F17"/>
    <mergeCell ref="F18:F19"/>
    <mergeCell ref="F20:F23"/>
    <mergeCell ref="F24:F25"/>
    <mergeCell ref="A30:A56"/>
    <mergeCell ref="E6:E7"/>
    <mergeCell ref="G6:G7"/>
    <mergeCell ref="C53:C54"/>
    <mergeCell ref="C55:C56"/>
    <mergeCell ref="D53:D54"/>
    <mergeCell ref="E53:E54"/>
    <mergeCell ref="C38:C39"/>
    <mergeCell ref="C36:C37"/>
    <mergeCell ref="C30:C31"/>
    <mergeCell ref="C32:C33"/>
    <mergeCell ref="B40:B56"/>
    <mergeCell ref="G53:G54"/>
    <mergeCell ref="B30:B39"/>
    <mergeCell ref="A4:A29"/>
    <mergeCell ref="C26:C27"/>
    <mergeCell ref="C28:C29"/>
    <mergeCell ref="B16:B29"/>
    <mergeCell ref="D26:D27"/>
    <mergeCell ref="D28:D29"/>
    <mergeCell ref="C20:C23"/>
    <mergeCell ref="E20:E23"/>
    <mergeCell ref="G40:G42"/>
    <mergeCell ref="C49:C50"/>
    <mergeCell ref="H6:H7"/>
    <mergeCell ref="I6:I7"/>
    <mergeCell ref="E32:E33"/>
    <mergeCell ref="D32:D33"/>
    <mergeCell ref="G20:G23"/>
    <mergeCell ref="G26:G27"/>
    <mergeCell ref="G28:G29"/>
    <mergeCell ref="C24:C25"/>
    <mergeCell ref="D24:D25"/>
    <mergeCell ref="E24:E25"/>
    <mergeCell ref="G24:G25"/>
    <mergeCell ref="G32:G33"/>
    <mergeCell ref="F26:F27"/>
    <mergeCell ref="F28:F29"/>
    <mergeCell ref="F30:F31"/>
    <mergeCell ref="F32:F33"/>
    <mergeCell ref="C14:C15"/>
    <mergeCell ref="D14:D15"/>
    <mergeCell ref="E14:E15"/>
    <mergeCell ref="G14:G15"/>
    <mergeCell ref="H14:H15"/>
    <mergeCell ref="I14:I15"/>
    <mergeCell ref="I8:I11"/>
    <mergeCell ref="D18:D19"/>
    <mergeCell ref="J14:J15"/>
    <mergeCell ref="C12:C13"/>
    <mergeCell ref="D12:D13"/>
    <mergeCell ref="E12:E13"/>
    <mergeCell ref="G12:G13"/>
    <mergeCell ref="H12:H13"/>
    <mergeCell ref="I12:I13"/>
    <mergeCell ref="B2:B3"/>
    <mergeCell ref="C2:C3"/>
    <mergeCell ref="D2:D3"/>
    <mergeCell ref="E2:E3"/>
    <mergeCell ref="G2:I2"/>
    <mergeCell ref="J2:K3"/>
    <mergeCell ref="B4:B15"/>
    <mergeCell ref="C4:C5"/>
    <mergeCell ref="D4:D5"/>
    <mergeCell ref="E4:E5"/>
    <mergeCell ref="G4:G5"/>
    <mergeCell ref="H4:H5"/>
    <mergeCell ref="I4:I5"/>
    <mergeCell ref="D8:D11"/>
    <mergeCell ref="E8:E11"/>
    <mergeCell ref="G8:G11"/>
    <mergeCell ref="H8:H11"/>
    <mergeCell ref="J8:J11"/>
    <mergeCell ref="J4:J5"/>
    <mergeCell ref="C6:C7"/>
    <mergeCell ref="D6:D7"/>
    <mergeCell ref="J6:J7"/>
    <mergeCell ref="J12:J13"/>
    <mergeCell ref="H20:H23"/>
    <mergeCell ref="I20:I23"/>
    <mergeCell ref="D30:D31"/>
    <mergeCell ref="E30:E31"/>
    <mergeCell ref="J24:J25"/>
    <mergeCell ref="I26:I27"/>
    <mergeCell ref="I28:I29"/>
    <mergeCell ref="H28:H29"/>
    <mergeCell ref="H26:H27"/>
    <mergeCell ref="H24:H25"/>
    <mergeCell ref="I24:I25"/>
    <mergeCell ref="G30:G31"/>
    <mergeCell ref="I30:I31"/>
    <mergeCell ref="H30:H31"/>
    <mergeCell ref="J30:J31"/>
    <mergeCell ref="D20:D21"/>
    <mergeCell ref="D22:D23"/>
    <mergeCell ref="C18:C19"/>
    <mergeCell ref="E18:E19"/>
    <mergeCell ref="G18:G19"/>
    <mergeCell ref="H18:H19"/>
    <mergeCell ref="I18:I19"/>
    <mergeCell ref="J18:J19"/>
    <mergeCell ref="C16:C17"/>
    <mergeCell ref="D16:D17"/>
    <mergeCell ref="E16:E17"/>
    <mergeCell ref="G16:G17"/>
    <mergeCell ref="H16:H17"/>
    <mergeCell ref="I16:I17"/>
    <mergeCell ref="C40:C42"/>
    <mergeCell ref="D43:D48"/>
    <mergeCell ref="J43:J48"/>
    <mergeCell ref="C34:C35"/>
    <mergeCell ref="D34:D35"/>
    <mergeCell ref="E34:E35"/>
    <mergeCell ref="G34:G35"/>
    <mergeCell ref="H34:H35"/>
    <mergeCell ref="I34:I35"/>
    <mergeCell ref="J34:J35"/>
    <mergeCell ref="E43:E48"/>
    <mergeCell ref="G43:G48"/>
    <mergeCell ref="H43:H48"/>
    <mergeCell ref="D40:D42"/>
    <mergeCell ref="H40:H42"/>
    <mergeCell ref="I40:I42"/>
    <mergeCell ref="C51:C52"/>
    <mergeCell ref="J51:J52"/>
    <mergeCell ref="J49:J50"/>
    <mergeCell ref="D49:D50"/>
    <mergeCell ref="E49:E50"/>
    <mergeCell ref="G49:G50"/>
    <mergeCell ref="E40:E42"/>
    <mergeCell ref="J38:J39"/>
    <mergeCell ref="D36:D37"/>
    <mergeCell ref="E36:E37"/>
    <mergeCell ref="G36:G37"/>
    <mergeCell ref="H36:H37"/>
    <mergeCell ref="D51:D52"/>
    <mergeCell ref="E51:E52"/>
    <mergeCell ref="G51:G52"/>
    <mergeCell ref="H51:H52"/>
    <mergeCell ref="I51:I52"/>
    <mergeCell ref="H49:H50"/>
    <mergeCell ref="I49:I50"/>
    <mergeCell ref="G38:G39"/>
    <mergeCell ref="J40:J42"/>
    <mergeCell ref="H38:H39"/>
    <mergeCell ref="I38:I39"/>
    <mergeCell ref="I43:I48"/>
    <mergeCell ref="L2:N2"/>
    <mergeCell ref="H53:H54"/>
    <mergeCell ref="I53:I54"/>
    <mergeCell ref="J53:J54"/>
    <mergeCell ref="D55:D56"/>
    <mergeCell ref="E55:E56"/>
    <mergeCell ref="G55:G56"/>
    <mergeCell ref="H55:H56"/>
    <mergeCell ref="I55:I56"/>
    <mergeCell ref="J55:J56"/>
    <mergeCell ref="F55:F56"/>
    <mergeCell ref="J32:J33"/>
    <mergeCell ref="I32:I33"/>
    <mergeCell ref="I36:I37"/>
    <mergeCell ref="H32:H33"/>
    <mergeCell ref="D38:D39"/>
    <mergeCell ref="E38:E39"/>
    <mergeCell ref="J36:J37"/>
    <mergeCell ref="J16:J17"/>
    <mergeCell ref="J20:J23"/>
    <mergeCell ref="J26:J27"/>
    <mergeCell ref="J28:J29"/>
    <mergeCell ref="E26:E27"/>
    <mergeCell ref="E28:E29"/>
  </mergeCells>
  <pageMargins left="0.23622047244094491" right="0.23622047244094491" top="0.74803149606299213" bottom="0.74803149606299213" header="0.31496062992125984" footer="0.31496062992125984"/>
  <pageSetup paperSize="9" scale="29" fitToWidth="2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Q447"/>
  <sheetViews>
    <sheetView zoomScale="80" zoomScaleNormal="8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E4" sqref="E4:E9"/>
    </sheetView>
  </sheetViews>
  <sheetFormatPr defaultRowHeight="15.75" x14ac:dyDescent="0.25"/>
  <cols>
    <col min="1" max="1" width="13.140625" style="32" customWidth="1"/>
    <col min="2" max="2" width="14.42578125" customWidth="1"/>
    <col min="3" max="3" width="28.42578125" style="86" customWidth="1"/>
    <col min="4" max="4" width="26.5703125" style="86" customWidth="1"/>
    <col min="6" max="6" width="9.140625" customWidth="1"/>
    <col min="7" max="7" width="0" hidden="1" customWidth="1"/>
    <col min="10" max="10" width="21.28515625" style="86" customWidth="1"/>
    <col min="12" max="14" width="9.28515625" style="86" bestFit="1" customWidth="1"/>
    <col min="15" max="16" width="10" style="86" bestFit="1" customWidth="1"/>
    <col min="17" max="17" width="9.28515625" style="86" bestFit="1" customWidth="1"/>
    <col min="18" max="18" width="10" style="86" bestFit="1" customWidth="1"/>
    <col min="19" max="20" width="9.28515625" style="86" bestFit="1" customWidth="1"/>
    <col min="21" max="21" width="10" style="86" bestFit="1" customWidth="1"/>
    <col min="22" max="22" width="9.28515625" style="86" bestFit="1" customWidth="1"/>
    <col min="23" max="23" width="10" style="86" bestFit="1" customWidth="1"/>
    <col min="24" max="24" width="9.28515625" style="86" bestFit="1" customWidth="1"/>
    <col min="25" max="25" width="10" style="86" bestFit="1" customWidth="1"/>
    <col min="26" max="26" width="9.28515625" style="86" bestFit="1" customWidth="1"/>
    <col min="27" max="30" width="10" style="86" bestFit="1" customWidth="1"/>
    <col min="31" max="33" width="9.28515625" style="86" bestFit="1" customWidth="1"/>
    <col min="34" max="34" width="10" style="86" bestFit="1" customWidth="1"/>
    <col min="35" max="35" width="9.28515625" style="86" bestFit="1" customWidth="1"/>
    <col min="36" max="39" width="10" style="86" bestFit="1" customWidth="1"/>
    <col min="40" max="40" width="9.28515625" style="86" bestFit="1" customWidth="1"/>
    <col min="41" max="42" width="10" style="86" bestFit="1" customWidth="1"/>
    <col min="43" max="48" width="9.28515625" style="86" bestFit="1" customWidth="1"/>
    <col min="49" max="49" width="10" style="86" bestFit="1" customWidth="1"/>
    <col min="50" max="52" width="9.28515625" style="86" bestFit="1" customWidth="1"/>
    <col min="53" max="54" width="10" style="86" bestFit="1" customWidth="1"/>
    <col min="55" max="57" width="9.28515625" style="86" bestFit="1" customWidth="1"/>
    <col min="58" max="59" width="10" style="86" bestFit="1" customWidth="1"/>
    <col min="60" max="60" width="9.28515625" style="86" bestFit="1" customWidth="1"/>
    <col min="61" max="61" width="10.85546875" style="86" bestFit="1" customWidth="1"/>
    <col min="62" max="62" width="10" style="86" bestFit="1" customWidth="1"/>
    <col min="63" max="63" width="9.28515625" style="86" bestFit="1" customWidth="1"/>
    <col min="64" max="66" width="0" style="86" hidden="1" customWidth="1"/>
    <col min="67" max="67" width="9.140625" style="86"/>
    <col min="68" max="68" width="10.5703125" style="86" bestFit="1" customWidth="1"/>
    <col min="69" max="69" width="9.140625" style="188"/>
  </cols>
  <sheetData>
    <row r="1" spans="1:69" ht="30.75" customHeight="1" thickBot="1" x14ac:dyDescent="0.3">
      <c r="A1" s="223" t="s">
        <v>101</v>
      </c>
      <c r="B1" s="12"/>
      <c r="C1" s="174"/>
      <c r="D1" s="174"/>
      <c r="E1" s="12"/>
      <c r="F1" s="12"/>
      <c r="G1" s="12"/>
      <c r="H1" s="12"/>
      <c r="I1" s="12"/>
      <c r="J1" s="174"/>
      <c r="K1" s="12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271"/>
      <c r="BM1" s="174"/>
      <c r="BN1" s="174"/>
      <c r="BO1" s="174"/>
      <c r="BP1" s="174"/>
    </row>
    <row r="2" spans="1:69" s="173" customFormat="1" ht="28.5" customHeight="1" thickBot="1" x14ac:dyDescent="0.3">
      <c r="A2" s="498" t="s">
        <v>166</v>
      </c>
      <c r="B2" s="500" t="s">
        <v>0</v>
      </c>
      <c r="C2" s="500" t="s">
        <v>1</v>
      </c>
      <c r="D2" s="500" t="s">
        <v>2</v>
      </c>
      <c r="E2" s="500" t="s">
        <v>3</v>
      </c>
      <c r="F2" s="530" t="s">
        <v>234</v>
      </c>
      <c r="G2" s="530" t="s">
        <v>103</v>
      </c>
      <c r="H2" s="500" t="s">
        <v>4</v>
      </c>
      <c r="I2" s="500"/>
      <c r="J2" s="523" t="s">
        <v>102</v>
      </c>
      <c r="K2" s="524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72"/>
      <c r="BM2" s="523" t="s">
        <v>6</v>
      </c>
      <c r="BN2" s="532"/>
      <c r="BO2" s="532"/>
      <c r="BP2" s="532"/>
      <c r="BQ2" s="533"/>
    </row>
    <row r="3" spans="1:69" s="173" customFormat="1" ht="120.75" customHeight="1" thickBot="1" x14ac:dyDescent="0.3">
      <c r="A3" s="499"/>
      <c r="B3" s="501"/>
      <c r="C3" s="501"/>
      <c r="D3" s="501"/>
      <c r="E3" s="501"/>
      <c r="F3" s="531"/>
      <c r="G3" s="531"/>
      <c r="H3" s="75" t="s">
        <v>104</v>
      </c>
      <c r="I3" s="75" t="s">
        <v>9</v>
      </c>
      <c r="J3" s="525"/>
      <c r="K3" s="526"/>
      <c r="L3" s="156">
        <v>1</v>
      </c>
      <c r="M3" s="156">
        <v>2</v>
      </c>
      <c r="N3" s="156">
        <v>3</v>
      </c>
      <c r="O3" s="156">
        <v>4</v>
      </c>
      <c r="P3" s="156">
        <v>5</v>
      </c>
      <c r="Q3" s="156">
        <v>6</v>
      </c>
      <c r="R3" s="156">
        <v>7</v>
      </c>
      <c r="S3" s="156">
        <v>8</v>
      </c>
      <c r="T3" s="156">
        <v>9</v>
      </c>
      <c r="U3" s="156">
        <v>11</v>
      </c>
      <c r="V3" s="156">
        <v>14</v>
      </c>
      <c r="W3" s="156">
        <v>15</v>
      </c>
      <c r="X3" s="156">
        <v>17</v>
      </c>
      <c r="Y3" s="156">
        <v>18</v>
      </c>
      <c r="Z3" s="156">
        <v>19</v>
      </c>
      <c r="AA3" s="156">
        <v>20</v>
      </c>
      <c r="AB3" s="156">
        <v>21</v>
      </c>
      <c r="AC3" s="156">
        <v>22</v>
      </c>
      <c r="AD3" s="156">
        <v>23</v>
      </c>
      <c r="AE3" s="156">
        <v>24</v>
      </c>
      <c r="AF3" s="156">
        <v>25</v>
      </c>
      <c r="AG3" s="156">
        <v>26</v>
      </c>
      <c r="AH3" s="156">
        <v>28</v>
      </c>
      <c r="AI3" s="156">
        <v>29</v>
      </c>
      <c r="AJ3" s="156">
        <v>30</v>
      </c>
      <c r="AK3" s="156">
        <v>31</v>
      </c>
      <c r="AL3" s="156">
        <v>32</v>
      </c>
      <c r="AM3" s="156">
        <v>33</v>
      </c>
      <c r="AN3" s="156">
        <v>35</v>
      </c>
      <c r="AO3" s="156">
        <v>36</v>
      </c>
      <c r="AP3" s="156">
        <v>37</v>
      </c>
      <c r="AQ3" s="156">
        <v>39</v>
      </c>
      <c r="AR3" s="156">
        <v>41</v>
      </c>
      <c r="AS3" s="156">
        <v>42</v>
      </c>
      <c r="AT3" s="156">
        <v>43</v>
      </c>
      <c r="AU3" s="156">
        <v>44</v>
      </c>
      <c r="AV3" s="156">
        <v>49</v>
      </c>
      <c r="AW3" s="156">
        <v>50</v>
      </c>
      <c r="AX3" s="156">
        <v>53</v>
      </c>
      <c r="AY3" s="156">
        <v>54</v>
      </c>
      <c r="AZ3" s="156">
        <v>55</v>
      </c>
      <c r="BA3" s="156">
        <v>56</v>
      </c>
      <c r="BB3" s="156">
        <v>58</v>
      </c>
      <c r="BC3" s="156">
        <v>61</v>
      </c>
      <c r="BD3" s="156">
        <v>62</v>
      </c>
      <c r="BE3" s="156">
        <v>63</v>
      </c>
      <c r="BF3" s="156">
        <v>64</v>
      </c>
      <c r="BG3" s="156">
        <v>65</v>
      </c>
      <c r="BH3" s="156">
        <v>66</v>
      </c>
      <c r="BI3" s="156">
        <v>67</v>
      </c>
      <c r="BJ3" s="156">
        <v>68</v>
      </c>
      <c r="BK3" s="156" t="s">
        <v>10</v>
      </c>
      <c r="BL3" s="76" t="s">
        <v>130</v>
      </c>
      <c r="BM3" s="75" t="s">
        <v>11</v>
      </c>
      <c r="BN3" s="75" t="s">
        <v>12</v>
      </c>
      <c r="BO3" s="75" t="s">
        <v>250</v>
      </c>
      <c r="BP3" s="77" t="s">
        <v>251</v>
      </c>
      <c r="BQ3" s="177" t="s">
        <v>252</v>
      </c>
    </row>
    <row r="4" spans="1:69" ht="53.25" customHeight="1" x14ac:dyDescent="0.25">
      <c r="A4" s="506" t="s">
        <v>105</v>
      </c>
      <c r="B4" s="505" t="s">
        <v>106</v>
      </c>
      <c r="C4" s="516" t="s">
        <v>271</v>
      </c>
      <c r="D4" s="518" t="s">
        <v>107</v>
      </c>
      <c r="E4" s="437" t="s">
        <v>73</v>
      </c>
      <c r="F4" s="515" t="s">
        <v>241</v>
      </c>
      <c r="G4" s="437"/>
      <c r="H4" s="437" t="s">
        <v>16</v>
      </c>
      <c r="I4" s="437" t="s">
        <v>16</v>
      </c>
      <c r="J4" s="88" t="s">
        <v>188</v>
      </c>
      <c r="K4" s="15" t="s">
        <v>108</v>
      </c>
      <c r="L4" s="15">
        <f>+L5+L6+L10+L11+L12+L16+L17+L18+L22+L23+L24+L28+L32+L33+L34+L38+L39+L40+L44+L45+L46+L50+L51+L52+L56+L57+L58+L62</f>
        <v>6</v>
      </c>
      <c r="M4" s="15">
        <f t="shared" ref="M4:AD4" si="0">IF(M7=0,0,IF(M7&lt;5,0.5,IF(M7&gt;10,1.5,1)))</f>
        <v>0</v>
      </c>
      <c r="N4" s="15">
        <f t="shared" si="0"/>
        <v>0</v>
      </c>
      <c r="O4" s="15">
        <f t="shared" si="0"/>
        <v>0.5</v>
      </c>
      <c r="P4" s="15">
        <f t="shared" si="0"/>
        <v>0</v>
      </c>
      <c r="Q4" s="15">
        <f t="shared" si="0"/>
        <v>1</v>
      </c>
      <c r="R4" s="15">
        <f t="shared" si="0"/>
        <v>0</v>
      </c>
      <c r="S4" s="15">
        <f t="shared" si="0"/>
        <v>0</v>
      </c>
      <c r="T4" s="15">
        <f t="shared" si="0"/>
        <v>0</v>
      </c>
      <c r="U4" s="15">
        <f t="shared" si="0"/>
        <v>0</v>
      </c>
      <c r="V4" s="15">
        <f t="shared" si="0"/>
        <v>0.5</v>
      </c>
      <c r="W4" s="15">
        <f t="shared" si="0"/>
        <v>0.5</v>
      </c>
      <c r="X4" s="15">
        <f t="shared" si="0"/>
        <v>0.5</v>
      </c>
      <c r="Y4" s="15">
        <f t="shared" si="0"/>
        <v>1</v>
      </c>
      <c r="Z4" s="15">
        <f t="shared" si="0"/>
        <v>0.5</v>
      </c>
      <c r="AA4" s="15">
        <f t="shared" si="0"/>
        <v>0.5</v>
      </c>
      <c r="AB4" s="15">
        <f t="shared" si="0"/>
        <v>0</v>
      </c>
      <c r="AC4" s="15">
        <f t="shared" si="0"/>
        <v>0</v>
      </c>
      <c r="AD4" s="15">
        <f t="shared" si="0"/>
        <v>0.5</v>
      </c>
      <c r="AE4" s="15">
        <f>IF(AE7=0,0,IF(AE7&lt;5,0.5,IF(AE7&gt;10,1.5,1)))</f>
        <v>0.5</v>
      </c>
      <c r="AF4" s="15">
        <f t="shared" ref="AF4:BK4" si="1">IF(AF7=0,0,IF(AF7&lt;5,0.5,IF(AF7&gt;10,1.5,1)))</f>
        <v>0</v>
      </c>
      <c r="AG4" s="15">
        <f t="shared" si="1"/>
        <v>0.5</v>
      </c>
      <c r="AH4" s="15">
        <f t="shared" si="1"/>
        <v>0</v>
      </c>
      <c r="AI4" s="15">
        <f t="shared" si="1"/>
        <v>0</v>
      </c>
      <c r="AJ4" s="15">
        <f t="shared" si="1"/>
        <v>0.5</v>
      </c>
      <c r="AK4" s="15">
        <f t="shared" si="1"/>
        <v>0.5</v>
      </c>
      <c r="AL4" s="15">
        <f t="shared" si="1"/>
        <v>0.5</v>
      </c>
      <c r="AM4" s="15">
        <f t="shared" si="1"/>
        <v>0.5</v>
      </c>
      <c r="AN4" s="15">
        <f t="shared" si="1"/>
        <v>0</v>
      </c>
      <c r="AO4" s="15">
        <f t="shared" si="1"/>
        <v>0.5</v>
      </c>
      <c r="AP4" s="15">
        <f t="shared" si="1"/>
        <v>0.5</v>
      </c>
      <c r="AQ4" s="15">
        <f t="shared" si="1"/>
        <v>0.5</v>
      </c>
      <c r="AR4" s="15">
        <f t="shared" si="1"/>
        <v>0.5</v>
      </c>
      <c r="AS4" s="15">
        <f t="shared" si="1"/>
        <v>0</v>
      </c>
      <c r="AT4" s="15">
        <f t="shared" si="1"/>
        <v>0.5</v>
      </c>
      <c r="AU4" s="15">
        <f t="shared" si="1"/>
        <v>0.5</v>
      </c>
      <c r="AV4" s="15">
        <f t="shared" si="1"/>
        <v>0</v>
      </c>
      <c r="AW4" s="15">
        <f t="shared" si="1"/>
        <v>0</v>
      </c>
      <c r="AX4" s="15">
        <f t="shared" si="1"/>
        <v>0.5</v>
      </c>
      <c r="AY4" s="15">
        <f t="shared" si="1"/>
        <v>0</v>
      </c>
      <c r="AZ4" s="15">
        <f t="shared" si="1"/>
        <v>0</v>
      </c>
      <c r="BA4" s="15">
        <f t="shared" si="1"/>
        <v>0.5</v>
      </c>
      <c r="BB4" s="15">
        <f t="shared" si="1"/>
        <v>0.5</v>
      </c>
      <c r="BC4" s="15">
        <f t="shared" si="1"/>
        <v>0</v>
      </c>
      <c r="BD4" s="15">
        <f t="shared" si="1"/>
        <v>0.5</v>
      </c>
      <c r="BE4" s="15">
        <f t="shared" si="1"/>
        <v>0</v>
      </c>
      <c r="BF4" s="15">
        <f t="shared" si="1"/>
        <v>1</v>
      </c>
      <c r="BG4" s="15">
        <f t="shared" si="1"/>
        <v>0</v>
      </c>
      <c r="BH4" s="15">
        <f t="shared" si="1"/>
        <v>0</v>
      </c>
      <c r="BI4" s="15">
        <f t="shared" si="1"/>
        <v>0.5</v>
      </c>
      <c r="BJ4" s="15">
        <f t="shared" si="1"/>
        <v>0.5</v>
      </c>
      <c r="BK4" s="15">
        <f t="shared" si="1"/>
        <v>0</v>
      </c>
      <c r="BL4" s="150"/>
      <c r="BM4" s="272"/>
      <c r="BN4" s="150"/>
      <c r="BO4" s="272"/>
      <c r="BP4" s="273"/>
      <c r="BQ4" s="189"/>
    </row>
    <row r="5" spans="1:69" ht="22.5" x14ac:dyDescent="0.25">
      <c r="A5" s="506"/>
      <c r="B5" s="505"/>
      <c r="C5" s="516"/>
      <c r="D5" s="518"/>
      <c r="E5" s="402"/>
      <c r="F5" s="515"/>
      <c r="G5" s="529"/>
      <c r="H5" s="402"/>
      <c r="I5" s="402"/>
      <c r="J5" s="54" t="s">
        <v>189</v>
      </c>
      <c r="K5" s="4" t="s">
        <v>108</v>
      </c>
      <c r="L5" s="4">
        <f>IF(L8=0,0,IF(L8&gt;2,1.5,1))</f>
        <v>0</v>
      </c>
      <c r="M5" s="4">
        <f t="shared" ref="M5:BK5" si="2">IF(M8=0,0,IF(M8&gt;2,1.5,1))</f>
        <v>0</v>
      </c>
      <c r="N5" s="4">
        <f t="shared" si="2"/>
        <v>0</v>
      </c>
      <c r="O5" s="4">
        <f t="shared" si="2"/>
        <v>0</v>
      </c>
      <c r="P5" s="4">
        <f t="shared" si="2"/>
        <v>1.5</v>
      </c>
      <c r="Q5" s="4">
        <f t="shared" si="2"/>
        <v>1.5</v>
      </c>
      <c r="R5" s="4">
        <f t="shared" si="2"/>
        <v>0</v>
      </c>
      <c r="S5" s="4">
        <f t="shared" si="2"/>
        <v>0</v>
      </c>
      <c r="T5" s="4">
        <f t="shared" si="2"/>
        <v>0</v>
      </c>
      <c r="U5" s="4">
        <f t="shared" si="2"/>
        <v>0</v>
      </c>
      <c r="V5" s="4">
        <f t="shared" si="2"/>
        <v>0</v>
      </c>
      <c r="W5" s="4">
        <f t="shared" si="2"/>
        <v>0</v>
      </c>
      <c r="X5" s="4">
        <f t="shared" si="2"/>
        <v>0</v>
      </c>
      <c r="Y5" s="4">
        <f t="shared" si="2"/>
        <v>1.5</v>
      </c>
      <c r="Z5" s="4">
        <f t="shared" si="2"/>
        <v>0</v>
      </c>
      <c r="AA5" s="4">
        <f t="shared" si="2"/>
        <v>0</v>
      </c>
      <c r="AB5" s="4">
        <f t="shared" si="2"/>
        <v>1</v>
      </c>
      <c r="AC5" s="4">
        <f t="shared" si="2"/>
        <v>1.5</v>
      </c>
      <c r="AD5" s="4">
        <f t="shared" si="2"/>
        <v>1.5</v>
      </c>
      <c r="AE5" s="4">
        <f t="shared" si="2"/>
        <v>0</v>
      </c>
      <c r="AF5" s="4">
        <f t="shared" si="2"/>
        <v>0</v>
      </c>
      <c r="AG5" s="4">
        <f t="shared" si="2"/>
        <v>0</v>
      </c>
      <c r="AH5" s="4">
        <f t="shared" si="2"/>
        <v>0</v>
      </c>
      <c r="AI5" s="4">
        <f t="shared" si="2"/>
        <v>0</v>
      </c>
      <c r="AJ5" s="4">
        <f t="shared" si="2"/>
        <v>1</v>
      </c>
      <c r="AK5" s="4">
        <f t="shared" si="2"/>
        <v>0</v>
      </c>
      <c r="AL5" s="4">
        <f t="shared" si="2"/>
        <v>0</v>
      </c>
      <c r="AM5" s="4">
        <f t="shared" si="2"/>
        <v>1.5</v>
      </c>
      <c r="AN5" s="4">
        <f t="shared" si="2"/>
        <v>0</v>
      </c>
      <c r="AO5" s="4">
        <f t="shared" si="2"/>
        <v>0</v>
      </c>
      <c r="AP5" s="4">
        <f t="shared" si="2"/>
        <v>0</v>
      </c>
      <c r="AQ5" s="4">
        <f t="shared" si="2"/>
        <v>0</v>
      </c>
      <c r="AR5" s="4">
        <f t="shared" si="2"/>
        <v>1</v>
      </c>
      <c r="AS5" s="4">
        <f t="shared" si="2"/>
        <v>0</v>
      </c>
      <c r="AT5" s="4">
        <f t="shared" si="2"/>
        <v>0</v>
      </c>
      <c r="AU5" s="4">
        <f t="shared" si="2"/>
        <v>0</v>
      </c>
      <c r="AV5" s="4">
        <f t="shared" si="2"/>
        <v>0</v>
      </c>
      <c r="AW5" s="4">
        <f t="shared" si="2"/>
        <v>1.5</v>
      </c>
      <c r="AX5" s="4">
        <f t="shared" si="2"/>
        <v>0</v>
      </c>
      <c r="AY5" s="4">
        <f t="shared" si="2"/>
        <v>0</v>
      </c>
      <c r="AZ5" s="4">
        <f t="shared" si="2"/>
        <v>0</v>
      </c>
      <c r="BA5" s="4">
        <f t="shared" si="2"/>
        <v>0</v>
      </c>
      <c r="BB5" s="4">
        <f t="shared" si="2"/>
        <v>0</v>
      </c>
      <c r="BC5" s="4">
        <f t="shared" si="2"/>
        <v>0</v>
      </c>
      <c r="BD5" s="4">
        <f t="shared" si="2"/>
        <v>0</v>
      </c>
      <c r="BE5" s="4">
        <f t="shared" si="2"/>
        <v>0</v>
      </c>
      <c r="BF5" s="4">
        <f t="shared" si="2"/>
        <v>1.5</v>
      </c>
      <c r="BG5" s="4">
        <f t="shared" si="2"/>
        <v>0</v>
      </c>
      <c r="BH5" s="4">
        <f t="shared" si="2"/>
        <v>0</v>
      </c>
      <c r="BI5" s="4">
        <f t="shared" si="2"/>
        <v>0</v>
      </c>
      <c r="BJ5" s="4">
        <f t="shared" si="2"/>
        <v>0</v>
      </c>
      <c r="BK5" s="4">
        <f t="shared" si="2"/>
        <v>0</v>
      </c>
      <c r="BL5" s="1"/>
      <c r="BM5" s="274"/>
      <c r="BN5" s="151"/>
      <c r="BO5" s="274"/>
      <c r="BP5" s="275"/>
      <c r="BQ5" s="190"/>
    </row>
    <row r="6" spans="1:69" ht="22.5" x14ac:dyDescent="0.25">
      <c r="A6" s="506"/>
      <c r="B6" s="505"/>
      <c r="C6" s="516"/>
      <c r="D6" s="518"/>
      <c r="E6" s="402"/>
      <c r="F6" s="515"/>
      <c r="G6" s="529"/>
      <c r="H6" s="402"/>
      <c r="I6" s="402"/>
      <c r="J6" s="54" t="s">
        <v>306</v>
      </c>
      <c r="K6" s="4" t="s">
        <v>108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2</v>
      </c>
      <c r="BJ6" s="4">
        <v>0</v>
      </c>
      <c r="BK6" s="4">
        <v>0</v>
      </c>
      <c r="BL6" s="146"/>
      <c r="BM6" s="274"/>
      <c r="BN6" s="151"/>
      <c r="BO6" s="274"/>
      <c r="BP6" s="275"/>
      <c r="BQ6" s="190"/>
    </row>
    <row r="7" spans="1:69" x14ac:dyDescent="0.25">
      <c r="A7" s="506"/>
      <c r="B7" s="505"/>
      <c r="C7" s="78" t="s">
        <v>37</v>
      </c>
      <c r="D7" s="518"/>
      <c r="E7" s="529"/>
      <c r="F7" s="515"/>
      <c r="G7" s="529"/>
      <c r="H7" s="529"/>
      <c r="I7" s="529"/>
      <c r="J7" s="527"/>
      <c r="K7" s="120" t="s">
        <v>18</v>
      </c>
      <c r="L7" s="8">
        <v>2.0833333333333335</v>
      </c>
      <c r="M7" s="8">
        <v>0</v>
      </c>
      <c r="N7" s="8">
        <v>0</v>
      </c>
      <c r="O7" s="8">
        <v>1.9607843137254901</v>
      </c>
      <c r="P7" s="8">
        <v>0</v>
      </c>
      <c r="Q7" s="8">
        <v>6.8181818181818183</v>
      </c>
      <c r="R7" s="8">
        <v>0</v>
      </c>
      <c r="S7" s="8">
        <v>0</v>
      </c>
      <c r="T7" s="8">
        <v>0</v>
      </c>
      <c r="U7" s="8">
        <v>0</v>
      </c>
      <c r="V7" s="8">
        <v>2.2222222222222223</v>
      </c>
      <c r="W7" s="8">
        <v>2.7777777777777777</v>
      </c>
      <c r="X7" s="8">
        <v>2.7777777777777777</v>
      </c>
      <c r="Y7" s="8">
        <v>5.4054054054054053</v>
      </c>
      <c r="Z7" s="8">
        <v>4.7619047619047619</v>
      </c>
      <c r="AA7" s="8">
        <v>2.8571428571428572</v>
      </c>
      <c r="AB7" s="8">
        <v>0</v>
      </c>
      <c r="AC7" s="8">
        <v>0</v>
      </c>
      <c r="AD7" s="8">
        <v>1.6949152542372881</v>
      </c>
      <c r="AE7" s="8">
        <v>3.5714285714285716</v>
      </c>
      <c r="AF7" s="8">
        <v>0</v>
      </c>
      <c r="AG7" s="8">
        <v>3.0303030303030303</v>
      </c>
      <c r="AH7" s="8">
        <v>0</v>
      </c>
      <c r="AI7" s="8">
        <v>0</v>
      </c>
      <c r="AJ7" s="8">
        <v>3.5714285714285716</v>
      </c>
      <c r="AK7" s="8">
        <v>3.3333333333333335</v>
      </c>
      <c r="AL7" s="8">
        <v>1.6666666666666667</v>
      </c>
      <c r="AM7" s="8">
        <v>4.5454545454545459</v>
      </c>
      <c r="AN7" s="8">
        <v>0</v>
      </c>
      <c r="AO7" s="8">
        <v>1.5384615384615385</v>
      </c>
      <c r="AP7" s="8">
        <v>3.7037037037037037</v>
      </c>
      <c r="AQ7" s="8">
        <v>4.8780487804878048</v>
      </c>
      <c r="AR7" s="8">
        <v>2.9850746268656718</v>
      </c>
      <c r="AS7" s="8">
        <v>0</v>
      </c>
      <c r="AT7" s="8">
        <v>2.4390243902439024</v>
      </c>
      <c r="AU7" s="8">
        <v>1.25</v>
      </c>
      <c r="AV7" s="8">
        <v>0</v>
      </c>
      <c r="AW7" s="8">
        <v>0</v>
      </c>
      <c r="AX7" s="8">
        <v>3.125</v>
      </c>
      <c r="AY7" s="8">
        <v>0</v>
      </c>
      <c r="AZ7" s="8">
        <v>0</v>
      </c>
      <c r="BA7" s="8">
        <v>4.7619047619047619</v>
      </c>
      <c r="BB7" s="8">
        <v>4</v>
      </c>
      <c r="BC7" s="8">
        <v>0</v>
      </c>
      <c r="BD7" s="8">
        <v>3.3333333333333335</v>
      </c>
      <c r="BE7" s="8">
        <v>0</v>
      </c>
      <c r="BF7" s="8">
        <v>6.3829787234042552</v>
      </c>
      <c r="BG7" s="8">
        <v>0</v>
      </c>
      <c r="BH7" s="8">
        <v>0</v>
      </c>
      <c r="BI7" s="8">
        <v>2.3809523809523809</v>
      </c>
      <c r="BJ7" s="8">
        <v>3.8461538461538463</v>
      </c>
      <c r="BK7" s="8">
        <v>0</v>
      </c>
      <c r="BL7" s="249"/>
      <c r="BM7" s="274"/>
      <c r="BN7" s="151"/>
      <c r="BO7" s="276" t="s">
        <v>158</v>
      </c>
      <c r="BP7" s="275">
        <v>3.7</v>
      </c>
      <c r="BQ7" s="175">
        <v>1.867881548974943</v>
      </c>
    </row>
    <row r="8" spans="1:69" ht="30" customHeight="1" x14ac:dyDescent="0.25">
      <c r="A8" s="506"/>
      <c r="B8" s="505"/>
      <c r="C8" s="79" t="s">
        <v>109</v>
      </c>
      <c r="D8" s="518"/>
      <c r="E8" s="529"/>
      <c r="F8" s="515"/>
      <c r="G8" s="529"/>
      <c r="H8" s="529"/>
      <c r="I8" s="529"/>
      <c r="J8" s="528"/>
      <c r="K8" s="120" t="s">
        <v>18</v>
      </c>
      <c r="L8" s="8">
        <v>0</v>
      </c>
      <c r="M8" s="8">
        <v>0</v>
      </c>
      <c r="N8" s="8">
        <v>0</v>
      </c>
      <c r="O8" s="8">
        <v>0</v>
      </c>
      <c r="P8" s="8">
        <v>2.7777777777777777</v>
      </c>
      <c r="Q8" s="8">
        <v>2.2727272727272729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5.4054054054054053</v>
      </c>
      <c r="Z8" s="8">
        <v>0</v>
      </c>
      <c r="AA8" s="8">
        <v>0</v>
      </c>
      <c r="AB8" s="8">
        <v>1.3888888888888888</v>
      </c>
      <c r="AC8" s="8">
        <v>2.2727272727272729</v>
      </c>
      <c r="AD8" s="8">
        <v>3.3898305084745761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1.7857142857142858</v>
      </c>
      <c r="AK8" s="8">
        <v>0</v>
      </c>
      <c r="AL8" s="8">
        <v>0</v>
      </c>
      <c r="AM8" s="8">
        <v>4.5454545454545459</v>
      </c>
      <c r="AN8" s="8">
        <v>0</v>
      </c>
      <c r="AO8" s="8">
        <v>0</v>
      </c>
      <c r="AP8" s="8">
        <v>0</v>
      </c>
      <c r="AQ8" s="8">
        <v>0</v>
      </c>
      <c r="AR8" s="8">
        <v>1.4925373134328359</v>
      </c>
      <c r="AS8" s="8">
        <v>0</v>
      </c>
      <c r="AT8" s="8">
        <v>0</v>
      </c>
      <c r="AU8" s="8">
        <v>0</v>
      </c>
      <c r="AV8" s="8">
        <v>0</v>
      </c>
      <c r="AW8" s="8">
        <v>2.7027027027027026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4.2553191489361701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249"/>
      <c r="BM8" s="274"/>
      <c r="BN8" s="151"/>
      <c r="BO8" s="276" t="s">
        <v>159</v>
      </c>
      <c r="BP8" s="275">
        <v>2.1</v>
      </c>
      <c r="BQ8" s="175">
        <v>0.7744874715261959</v>
      </c>
    </row>
    <row r="9" spans="1:69" ht="16.5" thickBot="1" x14ac:dyDescent="0.3">
      <c r="A9" s="506"/>
      <c r="B9" s="505"/>
      <c r="C9" s="80" t="s">
        <v>110</v>
      </c>
      <c r="D9" s="453"/>
      <c r="E9" s="529"/>
      <c r="F9" s="437"/>
      <c r="G9" s="529"/>
      <c r="H9" s="529"/>
      <c r="I9" s="529"/>
      <c r="J9" s="379"/>
      <c r="K9" s="120" t="s">
        <v>18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2.3809523809523809</v>
      </c>
      <c r="BJ9" s="8">
        <v>0</v>
      </c>
      <c r="BK9" s="8">
        <v>0</v>
      </c>
      <c r="BL9" s="249"/>
      <c r="BM9" s="274"/>
      <c r="BN9" s="151"/>
      <c r="BO9" s="276" t="s">
        <v>155</v>
      </c>
      <c r="BP9" s="275">
        <v>0.4</v>
      </c>
      <c r="BQ9" s="175">
        <v>4.5558086560364468E-2</v>
      </c>
    </row>
    <row r="10" spans="1:69" ht="51.75" customHeight="1" x14ac:dyDescent="0.25">
      <c r="A10" s="506"/>
      <c r="B10" s="505"/>
      <c r="C10" s="507" t="s">
        <v>272</v>
      </c>
      <c r="D10" s="439" t="s">
        <v>107</v>
      </c>
      <c r="E10" s="415">
        <v>41791</v>
      </c>
      <c r="F10" s="489" t="s">
        <v>241</v>
      </c>
      <c r="G10" s="402"/>
      <c r="H10" s="402" t="s">
        <v>16</v>
      </c>
      <c r="I10" s="402" t="s">
        <v>16</v>
      </c>
      <c r="J10" s="54" t="s">
        <v>188</v>
      </c>
      <c r="K10" s="4" t="s">
        <v>108</v>
      </c>
      <c r="L10" s="4">
        <f>IF(L13=0,0,IF(L13&lt;5,0.5,IF(L13&gt;10,1.5,1)))</f>
        <v>0</v>
      </c>
      <c r="M10" s="4">
        <f t="shared" ref="M10:BK10" si="3">IF(M13=0,0,IF(M13&lt;5,0.5,IF(M13&gt;10,1.5,1)))</f>
        <v>0</v>
      </c>
      <c r="N10" s="4">
        <f t="shared" si="3"/>
        <v>1</v>
      </c>
      <c r="O10" s="4">
        <f t="shared" si="3"/>
        <v>0</v>
      </c>
      <c r="P10" s="4">
        <f t="shared" si="3"/>
        <v>0.5</v>
      </c>
      <c r="Q10" s="4">
        <f t="shared" si="3"/>
        <v>0.5</v>
      </c>
      <c r="R10" s="4">
        <f t="shared" si="3"/>
        <v>0.5</v>
      </c>
      <c r="S10" s="4">
        <f t="shared" si="3"/>
        <v>0</v>
      </c>
      <c r="T10" s="4">
        <f t="shared" si="3"/>
        <v>0</v>
      </c>
      <c r="U10" s="4">
        <f t="shared" si="3"/>
        <v>0</v>
      </c>
      <c r="V10" s="4">
        <f t="shared" si="3"/>
        <v>0</v>
      </c>
      <c r="W10" s="4">
        <f t="shared" si="3"/>
        <v>0</v>
      </c>
      <c r="X10" s="4">
        <f t="shared" si="3"/>
        <v>0</v>
      </c>
      <c r="Y10" s="4">
        <f t="shared" si="3"/>
        <v>1.5</v>
      </c>
      <c r="Z10" s="4">
        <f t="shared" si="3"/>
        <v>0.5</v>
      </c>
      <c r="AA10" s="4">
        <f t="shared" si="3"/>
        <v>0</v>
      </c>
      <c r="AB10" s="4">
        <f t="shared" si="3"/>
        <v>0</v>
      </c>
      <c r="AC10" s="4">
        <f t="shared" si="3"/>
        <v>0.5</v>
      </c>
      <c r="AD10" s="4">
        <f t="shared" si="3"/>
        <v>0</v>
      </c>
      <c r="AE10" s="4">
        <f t="shared" si="3"/>
        <v>0</v>
      </c>
      <c r="AF10" s="4">
        <f t="shared" si="3"/>
        <v>0</v>
      </c>
      <c r="AG10" s="4">
        <f t="shared" si="3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3"/>
        <v>0</v>
      </c>
      <c r="AL10" s="4">
        <f t="shared" si="3"/>
        <v>0</v>
      </c>
      <c r="AM10" s="4">
        <f t="shared" si="3"/>
        <v>0.5</v>
      </c>
      <c r="AN10" s="4">
        <f t="shared" si="3"/>
        <v>0.5</v>
      </c>
      <c r="AO10" s="4">
        <f t="shared" si="3"/>
        <v>0</v>
      </c>
      <c r="AP10" s="4">
        <f t="shared" si="3"/>
        <v>0</v>
      </c>
      <c r="AQ10" s="4">
        <f t="shared" si="3"/>
        <v>0</v>
      </c>
      <c r="AR10" s="4">
        <f t="shared" si="3"/>
        <v>0.5</v>
      </c>
      <c r="AS10" s="4">
        <f t="shared" si="3"/>
        <v>0</v>
      </c>
      <c r="AT10" s="4">
        <f t="shared" si="3"/>
        <v>0</v>
      </c>
      <c r="AU10" s="4">
        <f t="shared" si="3"/>
        <v>0</v>
      </c>
      <c r="AV10" s="4">
        <f t="shared" si="3"/>
        <v>0</v>
      </c>
      <c r="AW10" s="4">
        <f t="shared" si="3"/>
        <v>0</v>
      </c>
      <c r="AX10" s="4">
        <f t="shared" si="3"/>
        <v>0.5</v>
      </c>
      <c r="AY10" s="4">
        <f t="shared" si="3"/>
        <v>0.5</v>
      </c>
      <c r="AZ10" s="4">
        <f t="shared" si="3"/>
        <v>0</v>
      </c>
      <c r="BA10" s="4">
        <f t="shared" si="3"/>
        <v>0.5</v>
      </c>
      <c r="BB10" s="4">
        <f t="shared" si="3"/>
        <v>0</v>
      </c>
      <c r="BC10" s="4">
        <f t="shared" si="3"/>
        <v>0</v>
      </c>
      <c r="BD10" s="4">
        <f t="shared" si="3"/>
        <v>0</v>
      </c>
      <c r="BE10" s="4">
        <f t="shared" si="3"/>
        <v>0</v>
      </c>
      <c r="BF10" s="4">
        <f t="shared" si="3"/>
        <v>0.5</v>
      </c>
      <c r="BG10" s="4">
        <f t="shared" si="3"/>
        <v>0</v>
      </c>
      <c r="BH10" s="4">
        <f t="shared" si="3"/>
        <v>0</v>
      </c>
      <c r="BI10" s="4">
        <f t="shared" si="3"/>
        <v>0.5</v>
      </c>
      <c r="BJ10" s="4">
        <f t="shared" si="3"/>
        <v>0.5</v>
      </c>
      <c r="BK10" s="4">
        <f t="shared" si="3"/>
        <v>0</v>
      </c>
      <c r="BL10" s="146"/>
      <c r="BM10" s="274"/>
      <c r="BN10" s="151"/>
      <c r="BO10" s="274"/>
      <c r="BP10" s="275"/>
      <c r="BQ10" s="190"/>
    </row>
    <row r="11" spans="1:69" ht="29.25" customHeight="1" x14ac:dyDescent="0.25">
      <c r="A11" s="506"/>
      <c r="B11" s="505"/>
      <c r="C11" s="516"/>
      <c r="D11" s="518"/>
      <c r="E11" s="402"/>
      <c r="F11" s="490"/>
      <c r="G11" s="402"/>
      <c r="H11" s="402"/>
      <c r="I11" s="402"/>
      <c r="J11" s="54" t="s">
        <v>189</v>
      </c>
      <c r="K11" s="4" t="s">
        <v>108</v>
      </c>
      <c r="L11" s="4">
        <f>IF(L14=0,0,IF(L14&gt;2,1.5,1))</f>
        <v>0</v>
      </c>
      <c r="M11" s="4">
        <f t="shared" ref="M11:BK11" si="4">IF(M14=0,0,IF(M14&gt;2,1.5,1))</f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  <c r="Q11" s="4">
        <f t="shared" si="4"/>
        <v>0</v>
      </c>
      <c r="R11" s="4">
        <f t="shared" si="4"/>
        <v>0</v>
      </c>
      <c r="S11" s="4">
        <f t="shared" si="4"/>
        <v>0</v>
      </c>
      <c r="T11" s="4">
        <f t="shared" si="4"/>
        <v>0</v>
      </c>
      <c r="U11" s="4">
        <f t="shared" si="4"/>
        <v>0</v>
      </c>
      <c r="V11" s="4">
        <f t="shared" si="4"/>
        <v>0</v>
      </c>
      <c r="W11" s="4">
        <f t="shared" si="4"/>
        <v>0</v>
      </c>
      <c r="X11" s="4">
        <f t="shared" si="4"/>
        <v>0</v>
      </c>
      <c r="Y11" s="4">
        <f t="shared" si="4"/>
        <v>0</v>
      </c>
      <c r="Z11" s="4">
        <f t="shared" si="4"/>
        <v>0</v>
      </c>
      <c r="AA11" s="4">
        <f t="shared" si="4"/>
        <v>0</v>
      </c>
      <c r="AB11" s="4">
        <f t="shared" si="4"/>
        <v>1</v>
      </c>
      <c r="AC11" s="4">
        <f t="shared" si="4"/>
        <v>1</v>
      </c>
      <c r="AD11" s="4">
        <f t="shared" si="4"/>
        <v>0</v>
      </c>
      <c r="AE11" s="4">
        <f t="shared" si="4"/>
        <v>0</v>
      </c>
      <c r="AF11" s="4">
        <f t="shared" si="4"/>
        <v>0</v>
      </c>
      <c r="AG11" s="4">
        <f t="shared" si="4"/>
        <v>0</v>
      </c>
      <c r="AH11" s="4">
        <f t="shared" si="4"/>
        <v>0</v>
      </c>
      <c r="AI11" s="4">
        <f t="shared" si="4"/>
        <v>1.5</v>
      </c>
      <c r="AJ11" s="4">
        <f t="shared" si="4"/>
        <v>0</v>
      </c>
      <c r="AK11" s="4">
        <f t="shared" si="4"/>
        <v>0</v>
      </c>
      <c r="AL11" s="4">
        <f t="shared" si="4"/>
        <v>1.5</v>
      </c>
      <c r="AM11" s="4">
        <f t="shared" si="4"/>
        <v>1.5</v>
      </c>
      <c r="AN11" s="4">
        <f t="shared" si="4"/>
        <v>0</v>
      </c>
      <c r="AO11" s="4">
        <f t="shared" si="4"/>
        <v>1.5</v>
      </c>
      <c r="AP11" s="4">
        <f t="shared" si="4"/>
        <v>1.5</v>
      </c>
      <c r="AQ11" s="4">
        <f t="shared" si="4"/>
        <v>0</v>
      </c>
      <c r="AR11" s="4">
        <f t="shared" si="4"/>
        <v>1.5</v>
      </c>
      <c r="AS11" s="4">
        <f t="shared" si="4"/>
        <v>0</v>
      </c>
      <c r="AT11" s="4">
        <f t="shared" si="4"/>
        <v>0</v>
      </c>
      <c r="AU11" s="4">
        <f t="shared" si="4"/>
        <v>0</v>
      </c>
      <c r="AV11" s="4">
        <f t="shared" si="4"/>
        <v>0</v>
      </c>
      <c r="AW11" s="4">
        <f t="shared" si="4"/>
        <v>0</v>
      </c>
      <c r="AX11" s="4">
        <f t="shared" si="4"/>
        <v>0</v>
      </c>
      <c r="AY11" s="4">
        <f t="shared" si="4"/>
        <v>0</v>
      </c>
      <c r="AZ11" s="4">
        <f t="shared" si="4"/>
        <v>0</v>
      </c>
      <c r="BA11" s="4">
        <f t="shared" si="4"/>
        <v>1.5</v>
      </c>
      <c r="BB11" s="4">
        <f t="shared" si="4"/>
        <v>0</v>
      </c>
      <c r="BC11" s="4">
        <f t="shared" si="4"/>
        <v>1.5</v>
      </c>
      <c r="BD11" s="4">
        <f t="shared" si="4"/>
        <v>0</v>
      </c>
      <c r="BE11" s="4">
        <f t="shared" si="4"/>
        <v>0</v>
      </c>
      <c r="BF11" s="4">
        <f t="shared" si="4"/>
        <v>1.5</v>
      </c>
      <c r="BG11" s="4">
        <f t="shared" si="4"/>
        <v>1.5</v>
      </c>
      <c r="BH11" s="4">
        <f t="shared" si="4"/>
        <v>0</v>
      </c>
      <c r="BI11" s="4">
        <f t="shared" si="4"/>
        <v>0</v>
      </c>
      <c r="BJ11" s="4">
        <f t="shared" si="4"/>
        <v>0</v>
      </c>
      <c r="BK11" s="4">
        <f t="shared" si="4"/>
        <v>0</v>
      </c>
      <c r="BL11" s="146"/>
      <c r="BM11" s="274"/>
      <c r="BN11" s="151"/>
      <c r="BO11" s="274"/>
      <c r="BP11" s="275"/>
      <c r="BQ11" s="190"/>
    </row>
    <row r="12" spans="1:69" ht="30" customHeight="1" x14ac:dyDescent="0.25">
      <c r="A12" s="506"/>
      <c r="B12" s="505"/>
      <c r="C12" s="517"/>
      <c r="D12" s="518"/>
      <c r="E12" s="402"/>
      <c r="F12" s="490"/>
      <c r="G12" s="402"/>
      <c r="H12" s="402"/>
      <c r="I12" s="402"/>
      <c r="J12" s="54" t="s">
        <v>190</v>
      </c>
      <c r="K12" s="4" t="s">
        <v>108</v>
      </c>
      <c r="L12" s="4">
        <f>IF(L15&gt;3,2,0)</f>
        <v>0</v>
      </c>
      <c r="M12" s="4">
        <f t="shared" ref="M12:BK12" si="5">IF(M15&gt;3,2,0)</f>
        <v>0</v>
      </c>
      <c r="N12" s="4">
        <f t="shared" si="5"/>
        <v>0</v>
      </c>
      <c r="O12" s="4">
        <f t="shared" si="5"/>
        <v>2</v>
      </c>
      <c r="P12" s="4">
        <f t="shared" si="5"/>
        <v>0</v>
      </c>
      <c r="Q12" s="4">
        <f t="shared" si="5"/>
        <v>0</v>
      </c>
      <c r="R12" s="4">
        <f t="shared" si="5"/>
        <v>0</v>
      </c>
      <c r="S12" s="4">
        <f t="shared" si="5"/>
        <v>0</v>
      </c>
      <c r="T12" s="4">
        <f t="shared" si="5"/>
        <v>0</v>
      </c>
      <c r="U12" s="4">
        <f t="shared" si="5"/>
        <v>0</v>
      </c>
      <c r="V12" s="4">
        <f t="shared" si="5"/>
        <v>0</v>
      </c>
      <c r="W12" s="4">
        <f t="shared" si="5"/>
        <v>2</v>
      </c>
      <c r="X12" s="4">
        <f t="shared" si="5"/>
        <v>0</v>
      </c>
      <c r="Y12" s="4">
        <f t="shared" si="5"/>
        <v>0</v>
      </c>
      <c r="Z12" s="4">
        <f t="shared" si="5"/>
        <v>0</v>
      </c>
      <c r="AA12" s="4">
        <f t="shared" si="5"/>
        <v>0</v>
      </c>
      <c r="AB12" s="4">
        <f t="shared" si="5"/>
        <v>0</v>
      </c>
      <c r="AC12" s="4">
        <f t="shared" si="5"/>
        <v>0</v>
      </c>
      <c r="AD12" s="4">
        <f t="shared" si="5"/>
        <v>0</v>
      </c>
      <c r="AE12" s="4">
        <f t="shared" si="5"/>
        <v>2</v>
      </c>
      <c r="AF12" s="4">
        <f t="shared" si="5"/>
        <v>0</v>
      </c>
      <c r="AG12" s="4">
        <f t="shared" si="5"/>
        <v>0</v>
      </c>
      <c r="AH12" s="4">
        <f t="shared" si="5"/>
        <v>2</v>
      </c>
      <c r="AI12" s="4">
        <f t="shared" si="5"/>
        <v>0</v>
      </c>
      <c r="AJ12" s="4">
        <f t="shared" si="5"/>
        <v>0</v>
      </c>
      <c r="AK12" s="4">
        <f t="shared" si="5"/>
        <v>0</v>
      </c>
      <c r="AL12" s="4">
        <f t="shared" si="5"/>
        <v>0</v>
      </c>
      <c r="AM12" s="4">
        <f t="shared" si="5"/>
        <v>2</v>
      </c>
      <c r="AN12" s="4">
        <f t="shared" si="5"/>
        <v>0</v>
      </c>
      <c r="AO12" s="4">
        <f t="shared" si="5"/>
        <v>0</v>
      </c>
      <c r="AP12" s="4">
        <f t="shared" si="5"/>
        <v>2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4">
        <f t="shared" si="5"/>
        <v>2</v>
      </c>
      <c r="BB12" s="4">
        <f t="shared" si="5"/>
        <v>2</v>
      </c>
      <c r="BC12" s="4">
        <f t="shared" si="5"/>
        <v>2</v>
      </c>
      <c r="BD12" s="4">
        <f t="shared" si="5"/>
        <v>2</v>
      </c>
      <c r="BE12" s="4">
        <f t="shared" si="5"/>
        <v>0</v>
      </c>
      <c r="BF12" s="4">
        <f t="shared" si="5"/>
        <v>2</v>
      </c>
      <c r="BG12" s="4">
        <f t="shared" si="5"/>
        <v>2</v>
      </c>
      <c r="BH12" s="4">
        <f t="shared" si="5"/>
        <v>0</v>
      </c>
      <c r="BI12" s="4">
        <f t="shared" si="5"/>
        <v>0</v>
      </c>
      <c r="BJ12" s="4">
        <f t="shared" si="5"/>
        <v>0</v>
      </c>
      <c r="BK12" s="4">
        <f t="shared" si="5"/>
        <v>0</v>
      </c>
      <c r="BL12" s="146"/>
      <c r="BM12" s="274"/>
      <c r="BN12" s="151"/>
      <c r="BO12" s="274"/>
      <c r="BP12" s="275"/>
      <c r="BQ12" s="190"/>
    </row>
    <row r="13" spans="1:69" ht="21.75" customHeight="1" x14ac:dyDescent="0.25">
      <c r="A13" s="506"/>
      <c r="B13" s="505"/>
      <c r="C13" s="78" t="s">
        <v>37</v>
      </c>
      <c r="D13" s="518"/>
      <c r="E13" s="402"/>
      <c r="F13" s="490"/>
      <c r="G13" s="402"/>
      <c r="H13" s="402"/>
      <c r="I13" s="402"/>
      <c r="J13" s="527"/>
      <c r="K13" s="120" t="s">
        <v>18</v>
      </c>
      <c r="L13" s="8">
        <v>0</v>
      </c>
      <c r="M13" s="8">
        <v>0</v>
      </c>
      <c r="N13" s="8">
        <v>5.1724137931034484</v>
      </c>
      <c r="O13" s="8">
        <v>0</v>
      </c>
      <c r="P13" s="8">
        <v>2.7777777777777777</v>
      </c>
      <c r="Q13" s="8">
        <v>2.2727272727272729</v>
      </c>
      <c r="R13" s="8">
        <v>4.0816326530612246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10.810810810810811</v>
      </c>
      <c r="Z13" s="8">
        <v>2.3809523809523809</v>
      </c>
      <c r="AA13" s="8">
        <v>0</v>
      </c>
      <c r="AB13" s="8">
        <v>0</v>
      </c>
      <c r="AC13" s="8">
        <v>1.1363636363636365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3.0303030303030303</v>
      </c>
      <c r="AN13" s="8">
        <v>2.0408163265306123</v>
      </c>
      <c r="AO13" s="8">
        <v>0</v>
      </c>
      <c r="AP13" s="8">
        <v>0</v>
      </c>
      <c r="AQ13" s="8">
        <v>0</v>
      </c>
      <c r="AR13" s="8">
        <v>1.4925373134328359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3.125</v>
      </c>
      <c r="AY13" s="8">
        <v>3.8461538461538463</v>
      </c>
      <c r="AZ13" s="8">
        <v>0</v>
      </c>
      <c r="BA13" s="8">
        <v>4.7619047619047619</v>
      </c>
      <c r="BB13" s="8">
        <v>0</v>
      </c>
      <c r="BC13" s="8">
        <v>0</v>
      </c>
      <c r="BD13" s="8">
        <v>0</v>
      </c>
      <c r="BE13" s="8">
        <v>0</v>
      </c>
      <c r="BF13" s="8">
        <v>2.1276595744680851</v>
      </c>
      <c r="BG13" s="8">
        <v>0</v>
      </c>
      <c r="BH13" s="8">
        <v>0</v>
      </c>
      <c r="BI13" s="8">
        <v>2.3809523809523809</v>
      </c>
      <c r="BJ13" s="8">
        <v>3.8461538461538463</v>
      </c>
      <c r="BK13" s="8">
        <v>0</v>
      </c>
      <c r="BL13" s="3"/>
      <c r="BM13" s="274"/>
      <c r="BN13" s="151"/>
      <c r="BO13" s="274">
        <v>1.2</v>
      </c>
      <c r="BP13" s="275">
        <v>1.1000000000000001</v>
      </c>
      <c r="BQ13" s="176">
        <v>1.0933940774487472</v>
      </c>
    </row>
    <row r="14" spans="1:69" ht="34.5" customHeight="1" x14ac:dyDescent="0.25">
      <c r="A14" s="506"/>
      <c r="B14" s="505"/>
      <c r="C14" s="79" t="s">
        <v>109</v>
      </c>
      <c r="D14" s="518"/>
      <c r="E14" s="402"/>
      <c r="F14" s="490"/>
      <c r="G14" s="402"/>
      <c r="H14" s="402"/>
      <c r="I14" s="402"/>
      <c r="J14" s="528"/>
      <c r="K14" s="120" t="s">
        <v>18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1.3888888888888888</v>
      </c>
      <c r="AC14" s="8">
        <v>1.1363636363636365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3.125</v>
      </c>
      <c r="AJ14" s="8">
        <v>0</v>
      </c>
      <c r="AK14" s="8">
        <v>0</v>
      </c>
      <c r="AL14" s="8">
        <v>3.3333333333333335</v>
      </c>
      <c r="AM14" s="8">
        <v>3.0303030303030303</v>
      </c>
      <c r="AN14" s="8">
        <v>0</v>
      </c>
      <c r="AO14" s="8">
        <v>4.615384615384615</v>
      </c>
      <c r="AP14" s="8">
        <v>3.7037037037037037</v>
      </c>
      <c r="AQ14" s="8">
        <v>0</v>
      </c>
      <c r="AR14" s="8">
        <v>2.9850746268656718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2.3809523809523809</v>
      </c>
      <c r="BB14" s="8">
        <v>0</v>
      </c>
      <c r="BC14" s="8">
        <v>2.1276595744680851</v>
      </c>
      <c r="BD14" s="8">
        <v>0</v>
      </c>
      <c r="BE14" s="8">
        <v>0</v>
      </c>
      <c r="BF14" s="8">
        <v>4.2553191489361701</v>
      </c>
      <c r="BG14" s="8">
        <v>7.1428571428571432</v>
      </c>
      <c r="BH14" s="8">
        <v>0</v>
      </c>
      <c r="BI14" s="8">
        <v>0</v>
      </c>
      <c r="BJ14" s="8">
        <v>0</v>
      </c>
      <c r="BK14" s="8">
        <v>0</v>
      </c>
      <c r="BL14" s="3"/>
      <c r="BM14" s="274"/>
      <c r="BN14" s="151"/>
      <c r="BO14" s="274">
        <v>1.7</v>
      </c>
      <c r="BP14" s="275">
        <v>1.7</v>
      </c>
      <c r="BQ14" s="176">
        <v>0.91116173120728927</v>
      </c>
    </row>
    <row r="15" spans="1:69" ht="16.5" thickBot="1" x14ac:dyDescent="0.3">
      <c r="A15" s="506"/>
      <c r="B15" s="505"/>
      <c r="C15" s="80" t="s">
        <v>110</v>
      </c>
      <c r="D15" s="453"/>
      <c r="E15" s="402"/>
      <c r="F15" s="454"/>
      <c r="G15" s="402"/>
      <c r="H15" s="402"/>
      <c r="I15" s="402"/>
      <c r="J15" s="379"/>
      <c r="K15" s="120" t="s">
        <v>18</v>
      </c>
      <c r="L15" s="13">
        <v>0</v>
      </c>
      <c r="M15" s="13">
        <v>2.5</v>
      </c>
      <c r="N15" s="13">
        <v>0</v>
      </c>
      <c r="O15" s="13">
        <v>3.9215686274509802</v>
      </c>
      <c r="P15" s="13">
        <v>0</v>
      </c>
      <c r="Q15" s="13">
        <v>2.2727272727272729</v>
      </c>
      <c r="R15" s="13">
        <v>2.0408163265306123</v>
      </c>
      <c r="S15" s="13">
        <v>0</v>
      </c>
      <c r="T15" s="13">
        <v>0</v>
      </c>
      <c r="U15" s="13">
        <v>0</v>
      </c>
      <c r="V15" s="13">
        <v>0</v>
      </c>
      <c r="W15" s="13">
        <v>5.5555555555555554</v>
      </c>
      <c r="X15" s="13">
        <v>0</v>
      </c>
      <c r="Y15" s="13">
        <v>2.7027027027027026</v>
      </c>
      <c r="Z15" s="13">
        <v>0</v>
      </c>
      <c r="AA15" s="13">
        <v>0</v>
      </c>
      <c r="AB15" s="13">
        <v>0</v>
      </c>
      <c r="AC15" s="13">
        <v>1.1363636363636365</v>
      </c>
      <c r="AD15" s="13">
        <v>0</v>
      </c>
      <c r="AE15" s="13">
        <v>3.5714285714285716</v>
      </c>
      <c r="AF15" s="13">
        <v>0</v>
      </c>
      <c r="AG15" s="13">
        <v>0</v>
      </c>
      <c r="AH15" s="13">
        <v>7.5</v>
      </c>
      <c r="AI15" s="13">
        <v>0</v>
      </c>
      <c r="AJ15" s="13">
        <v>0</v>
      </c>
      <c r="AK15" s="13">
        <v>0</v>
      </c>
      <c r="AL15" s="13">
        <v>0</v>
      </c>
      <c r="AM15" s="13">
        <v>3.0303030303030303</v>
      </c>
      <c r="AN15" s="13">
        <v>0</v>
      </c>
      <c r="AO15" s="13">
        <v>0</v>
      </c>
      <c r="AP15" s="13">
        <v>3.7037037037037037</v>
      </c>
      <c r="AQ15" s="13">
        <v>0</v>
      </c>
      <c r="AR15" s="13">
        <v>0</v>
      </c>
      <c r="AS15" s="13">
        <v>0</v>
      </c>
      <c r="AT15" s="13">
        <v>0</v>
      </c>
      <c r="AU15" s="13">
        <v>2.5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4.7619047619047619</v>
      </c>
      <c r="BB15" s="13">
        <v>4</v>
      </c>
      <c r="BC15" s="13">
        <v>8.5106382978723403</v>
      </c>
      <c r="BD15" s="13">
        <v>13.333333333333334</v>
      </c>
      <c r="BE15" s="13">
        <v>0</v>
      </c>
      <c r="BF15" s="13">
        <v>8.5106382978723403</v>
      </c>
      <c r="BG15" s="13">
        <v>4.7619047619047619</v>
      </c>
      <c r="BH15" s="13">
        <v>0</v>
      </c>
      <c r="BI15" s="13">
        <v>2.3809523809523809</v>
      </c>
      <c r="BJ15" s="13">
        <v>0</v>
      </c>
      <c r="BK15" s="13">
        <v>0</v>
      </c>
      <c r="BL15" s="3"/>
      <c r="BM15" s="274"/>
      <c r="BN15" s="151"/>
      <c r="BO15" s="274">
        <v>4.0999999999999996</v>
      </c>
      <c r="BP15" s="275">
        <v>5.0999999999999996</v>
      </c>
      <c r="BQ15" s="176">
        <v>1.6400911161731206</v>
      </c>
    </row>
    <row r="16" spans="1:69" ht="47.25" customHeight="1" x14ac:dyDescent="0.25">
      <c r="A16" s="506"/>
      <c r="B16" s="505"/>
      <c r="C16" s="507" t="s">
        <v>111</v>
      </c>
      <c r="D16" s="439" t="s">
        <v>112</v>
      </c>
      <c r="E16" s="462" t="s">
        <v>73</v>
      </c>
      <c r="F16" s="462" t="s">
        <v>241</v>
      </c>
      <c r="G16" s="462"/>
      <c r="H16" s="462" t="s">
        <v>16</v>
      </c>
      <c r="I16" s="462" t="s">
        <v>16</v>
      </c>
      <c r="J16" s="122" t="s">
        <v>191</v>
      </c>
      <c r="K16" s="14" t="s">
        <v>108</v>
      </c>
      <c r="L16" s="4">
        <f>IF(L19=0,0,IF(L19&gt;15,2,1))</f>
        <v>0</v>
      </c>
      <c r="M16" s="4">
        <f t="shared" ref="M16:BK16" si="6">IF(M19=0,0,IF(M19&gt;15,2,1))</f>
        <v>0</v>
      </c>
      <c r="N16" s="4">
        <f t="shared" si="6"/>
        <v>0</v>
      </c>
      <c r="O16" s="4">
        <f t="shared" si="6"/>
        <v>0</v>
      </c>
      <c r="P16" s="4">
        <f t="shared" si="6"/>
        <v>0</v>
      </c>
      <c r="Q16" s="4">
        <f t="shared" si="6"/>
        <v>2</v>
      </c>
      <c r="R16" s="4">
        <f t="shared" si="6"/>
        <v>0</v>
      </c>
      <c r="S16" s="4">
        <f t="shared" si="6"/>
        <v>0</v>
      </c>
      <c r="T16" s="4">
        <f t="shared" si="6"/>
        <v>0</v>
      </c>
      <c r="U16" s="4">
        <f t="shared" si="6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6"/>
        <v>0</v>
      </c>
      <c r="AA16" s="4">
        <f t="shared" si="6"/>
        <v>0</v>
      </c>
      <c r="AB16" s="4">
        <f t="shared" si="6"/>
        <v>0</v>
      </c>
      <c r="AC16" s="4">
        <f t="shared" si="6"/>
        <v>0</v>
      </c>
      <c r="AD16" s="4">
        <f t="shared" si="6"/>
        <v>0</v>
      </c>
      <c r="AE16" s="4">
        <f t="shared" si="6"/>
        <v>0</v>
      </c>
      <c r="AF16" s="4">
        <f t="shared" si="6"/>
        <v>0</v>
      </c>
      <c r="AG16" s="4">
        <f t="shared" si="6"/>
        <v>0</v>
      </c>
      <c r="AH16" s="4">
        <f t="shared" si="6"/>
        <v>0</v>
      </c>
      <c r="AI16" s="4">
        <f t="shared" si="6"/>
        <v>0</v>
      </c>
      <c r="AJ16" s="4">
        <f t="shared" si="6"/>
        <v>2</v>
      </c>
      <c r="AK16" s="4">
        <f t="shared" si="6"/>
        <v>0</v>
      </c>
      <c r="AL16" s="4">
        <f t="shared" si="6"/>
        <v>0</v>
      </c>
      <c r="AM16" s="4">
        <f t="shared" si="6"/>
        <v>2</v>
      </c>
      <c r="AN16" s="4">
        <f t="shared" si="6"/>
        <v>0</v>
      </c>
      <c r="AO16" s="4">
        <f t="shared" si="6"/>
        <v>0</v>
      </c>
      <c r="AP16" s="4">
        <f t="shared" si="6"/>
        <v>2</v>
      </c>
      <c r="AQ16" s="4">
        <f t="shared" si="6"/>
        <v>2</v>
      </c>
      <c r="AR16" s="4">
        <f t="shared" si="6"/>
        <v>2</v>
      </c>
      <c r="AS16" s="4">
        <f t="shared" si="6"/>
        <v>0</v>
      </c>
      <c r="AT16" s="4">
        <f t="shared" si="6"/>
        <v>0</v>
      </c>
      <c r="AU16" s="4">
        <f t="shared" si="6"/>
        <v>0</v>
      </c>
      <c r="AV16" s="4">
        <f t="shared" si="6"/>
        <v>0</v>
      </c>
      <c r="AW16" s="4">
        <f t="shared" si="6"/>
        <v>0</v>
      </c>
      <c r="AX16" s="4">
        <f t="shared" si="6"/>
        <v>0</v>
      </c>
      <c r="AY16" s="4">
        <f t="shared" si="6"/>
        <v>0</v>
      </c>
      <c r="AZ16" s="4">
        <f t="shared" si="6"/>
        <v>0</v>
      </c>
      <c r="BA16" s="4">
        <f t="shared" si="6"/>
        <v>2</v>
      </c>
      <c r="BB16" s="4">
        <f t="shared" si="6"/>
        <v>0</v>
      </c>
      <c r="BC16" s="4">
        <f t="shared" si="6"/>
        <v>0</v>
      </c>
      <c r="BD16" s="4">
        <f t="shared" si="6"/>
        <v>0</v>
      </c>
      <c r="BE16" s="4">
        <f t="shared" si="6"/>
        <v>0</v>
      </c>
      <c r="BF16" s="4">
        <f t="shared" si="6"/>
        <v>0</v>
      </c>
      <c r="BG16" s="4">
        <f t="shared" si="6"/>
        <v>0</v>
      </c>
      <c r="BH16" s="4">
        <f t="shared" si="6"/>
        <v>0</v>
      </c>
      <c r="BI16" s="4">
        <f t="shared" si="6"/>
        <v>0</v>
      </c>
      <c r="BJ16" s="4">
        <f t="shared" si="6"/>
        <v>0</v>
      </c>
      <c r="BK16" s="4">
        <f t="shared" si="6"/>
        <v>0</v>
      </c>
      <c r="BL16" s="146"/>
      <c r="BM16" s="274"/>
      <c r="BN16" s="151"/>
      <c r="BO16" s="274"/>
      <c r="BP16" s="275"/>
      <c r="BQ16" s="190"/>
    </row>
    <row r="17" spans="1:69" ht="36" x14ac:dyDescent="0.25">
      <c r="A17" s="506"/>
      <c r="B17" s="505"/>
      <c r="C17" s="516"/>
      <c r="D17" s="518"/>
      <c r="E17" s="515"/>
      <c r="F17" s="515"/>
      <c r="G17" s="514"/>
      <c r="H17" s="515"/>
      <c r="I17" s="515"/>
      <c r="J17" s="122" t="s">
        <v>192</v>
      </c>
      <c r="K17" s="4" t="s">
        <v>108</v>
      </c>
      <c r="L17" s="4">
        <f>IF(L20=0,0,IF(L20&gt;30,2,1))</f>
        <v>0</v>
      </c>
      <c r="M17" s="4">
        <f t="shared" ref="M17:BK17" si="7">IF(M20=0,0,IF(M20&gt;30,2,1))</f>
        <v>0</v>
      </c>
      <c r="N17" s="4">
        <f t="shared" si="7"/>
        <v>0</v>
      </c>
      <c r="O17" s="4">
        <f t="shared" si="7"/>
        <v>0</v>
      </c>
      <c r="P17" s="4">
        <f t="shared" si="7"/>
        <v>0</v>
      </c>
      <c r="Q17" s="4">
        <f t="shared" si="7"/>
        <v>0</v>
      </c>
      <c r="R17" s="4">
        <f t="shared" si="7"/>
        <v>0</v>
      </c>
      <c r="S17" s="4">
        <f t="shared" si="7"/>
        <v>0</v>
      </c>
      <c r="T17" s="4">
        <f t="shared" si="7"/>
        <v>0</v>
      </c>
      <c r="U17" s="4">
        <f t="shared" si="7"/>
        <v>0</v>
      </c>
      <c r="V17" s="4">
        <f t="shared" si="7"/>
        <v>0</v>
      </c>
      <c r="W17" s="4">
        <f t="shared" si="7"/>
        <v>0</v>
      </c>
      <c r="X17" s="4">
        <f t="shared" si="7"/>
        <v>0</v>
      </c>
      <c r="Y17" s="4">
        <f t="shared" si="7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  <c r="AF17" s="4">
        <f t="shared" si="7"/>
        <v>0</v>
      </c>
      <c r="AG17" s="4">
        <f t="shared" si="7"/>
        <v>0</v>
      </c>
      <c r="AH17" s="4">
        <f t="shared" si="7"/>
        <v>0</v>
      </c>
      <c r="AI17" s="4">
        <f t="shared" si="7"/>
        <v>0</v>
      </c>
      <c r="AJ17" s="4">
        <f t="shared" si="7"/>
        <v>0</v>
      </c>
      <c r="AK17" s="4">
        <f t="shared" si="7"/>
        <v>0</v>
      </c>
      <c r="AL17" s="4">
        <f t="shared" si="7"/>
        <v>0</v>
      </c>
      <c r="AM17" s="4">
        <f t="shared" si="7"/>
        <v>2</v>
      </c>
      <c r="AN17" s="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2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4">
        <f t="shared" si="7"/>
        <v>0</v>
      </c>
      <c r="BB17" s="4">
        <f t="shared" si="7"/>
        <v>0</v>
      </c>
      <c r="BC17" s="4">
        <f t="shared" si="7"/>
        <v>0</v>
      </c>
      <c r="BD17" s="4">
        <f t="shared" si="7"/>
        <v>0</v>
      </c>
      <c r="BE17" s="4">
        <f t="shared" si="7"/>
        <v>0</v>
      </c>
      <c r="BF17" s="4">
        <f t="shared" si="7"/>
        <v>0</v>
      </c>
      <c r="BG17" s="4">
        <f t="shared" si="7"/>
        <v>0</v>
      </c>
      <c r="BH17" s="4">
        <f t="shared" si="7"/>
        <v>0</v>
      </c>
      <c r="BI17" s="4">
        <f t="shared" si="7"/>
        <v>0</v>
      </c>
      <c r="BJ17" s="4">
        <f t="shared" si="7"/>
        <v>0</v>
      </c>
      <c r="BK17" s="4">
        <f t="shared" si="7"/>
        <v>0</v>
      </c>
      <c r="BL17" s="146"/>
      <c r="BM17" s="274"/>
      <c r="BN17" s="151"/>
      <c r="BO17" s="274"/>
      <c r="BP17" s="275"/>
      <c r="BQ17" s="190"/>
    </row>
    <row r="18" spans="1:69" ht="24" x14ac:dyDescent="0.25">
      <c r="A18" s="506"/>
      <c r="B18" s="505"/>
      <c r="C18" s="517"/>
      <c r="D18" s="518"/>
      <c r="E18" s="515"/>
      <c r="F18" s="515"/>
      <c r="G18" s="514"/>
      <c r="H18" s="515"/>
      <c r="I18" s="515"/>
      <c r="J18" s="122" t="s">
        <v>193</v>
      </c>
      <c r="K18" s="15" t="s">
        <v>108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146"/>
      <c r="BM18" s="274"/>
      <c r="BN18" s="151"/>
      <c r="BO18" s="274"/>
      <c r="BP18" s="275"/>
      <c r="BQ18" s="190"/>
    </row>
    <row r="19" spans="1:69" x14ac:dyDescent="0.25">
      <c r="A19" s="506"/>
      <c r="B19" s="505"/>
      <c r="C19" s="78" t="s">
        <v>37</v>
      </c>
      <c r="D19" s="518"/>
      <c r="E19" s="534"/>
      <c r="F19" s="515"/>
      <c r="G19" s="514"/>
      <c r="H19" s="534"/>
      <c r="I19" s="534"/>
      <c r="J19" s="422"/>
      <c r="K19" s="120" t="s">
        <v>18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33.333333333333336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50</v>
      </c>
      <c r="AK19" s="8">
        <v>0</v>
      </c>
      <c r="AL19" s="8">
        <v>0</v>
      </c>
      <c r="AM19" s="8">
        <v>33.333333333333336</v>
      </c>
      <c r="AN19" s="8">
        <v>0</v>
      </c>
      <c r="AO19" s="8">
        <v>0</v>
      </c>
      <c r="AP19" s="8">
        <v>100</v>
      </c>
      <c r="AQ19" s="8">
        <v>50</v>
      </c>
      <c r="AR19" s="8">
        <v>50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50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249"/>
      <c r="BM19" s="274"/>
      <c r="BN19" s="151"/>
      <c r="BO19" s="274">
        <v>31</v>
      </c>
      <c r="BP19" s="275">
        <v>20</v>
      </c>
      <c r="BQ19" s="176">
        <v>17.073170731707318</v>
      </c>
    </row>
    <row r="20" spans="1:69" ht="21.75" customHeight="1" x14ac:dyDescent="0.25">
      <c r="A20" s="506"/>
      <c r="B20" s="505"/>
      <c r="C20" s="79" t="s">
        <v>109</v>
      </c>
      <c r="D20" s="518"/>
      <c r="E20" s="534"/>
      <c r="F20" s="515"/>
      <c r="G20" s="514"/>
      <c r="H20" s="534"/>
      <c r="I20" s="534"/>
      <c r="J20" s="344"/>
      <c r="K20" s="120" t="s">
        <v>18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33.333333333333336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100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249"/>
      <c r="BM20" s="274"/>
      <c r="BN20" s="151"/>
      <c r="BO20" s="274">
        <v>61.7</v>
      </c>
      <c r="BP20" s="275">
        <v>55</v>
      </c>
      <c r="BQ20" s="176">
        <v>11.764705882352942</v>
      </c>
    </row>
    <row r="21" spans="1:69" ht="16.5" thickBot="1" x14ac:dyDescent="0.3">
      <c r="A21" s="506"/>
      <c r="B21" s="505"/>
      <c r="C21" s="80" t="s">
        <v>110</v>
      </c>
      <c r="D21" s="453"/>
      <c r="E21" s="326"/>
      <c r="F21" s="437"/>
      <c r="G21" s="401"/>
      <c r="H21" s="401"/>
      <c r="I21" s="326"/>
      <c r="J21" s="344"/>
      <c r="K21" s="120" t="s">
        <v>18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249"/>
      <c r="BM21" s="274"/>
      <c r="BN21" s="151"/>
      <c r="BO21" s="274">
        <v>40</v>
      </c>
      <c r="BP21" s="275">
        <v>100</v>
      </c>
      <c r="BQ21" s="176">
        <v>0</v>
      </c>
    </row>
    <row r="22" spans="1:69" ht="54.75" customHeight="1" x14ac:dyDescent="0.25">
      <c r="A22" s="506"/>
      <c r="B22" s="505"/>
      <c r="C22" s="507" t="s">
        <v>113</v>
      </c>
      <c r="D22" s="439" t="s">
        <v>114</v>
      </c>
      <c r="E22" s="538">
        <v>41791</v>
      </c>
      <c r="F22" s="489" t="s">
        <v>241</v>
      </c>
      <c r="G22" s="462"/>
      <c r="H22" s="462" t="s">
        <v>16</v>
      </c>
      <c r="I22" s="462" t="s">
        <v>16</v>
      </c>
      <c r="J22" s="122" t="s">
        <v>191</v>
      </c>
      <c r="K22" s="4" t="s">
        <v>108</v>
      </c>
      <c r="L22" s="4">
        <f>IF(L25=0,0,IF(L25&gt;15,2,1))</f>
        <v>0</v>
      </c>
      <c r="M22" s="4">
        <f t="shared" ref="M22:BK22" si="8">IF(M25=0,0,IF(M25&gt;15,2,1))</f>
        <v>0</v>
      </c>
      <c r="N22" s="4">
        <f t="shared" si="8"/>
        <v>0</v>
      </c>
      <c r="O22" s="4">
        <f t="shared" si="8"/>
        <v>0</v>
      </c>
      <c r="P22" s="4">
        <f t="shared" si="8"/>
        <v>0</v>
      </c>
      <c r="Q22" s="4">
        <f t="shared" si="8"/>
        <v>2</v>
      </c>
      <c r="R22" s="4">
        <f t="shared" si="8"/>
        <v>0</v>
      </c>
      <c r="S22" s="4">
        <f t="shared" si="8"/>
        <v>0</v>
      </c>
      <c r="T22" s="4">
        <f t="shared" si="8"/>
        <v>0</v>
      </c>
      <c r="U22" s="4">
        <f t="shared" si="8"/>
        <v>0</v>
      </c>
      <c r="V22" s="4">
        <f t="shared" si="8"/>
        <v>0</v>
      </c>
      <c r="W22" s="4">
        <f t="shared" si="8"/>
        <v>0</v>
      </c>
      <c r="X22" s="4">
        <f t="shared" si="8"/>
        <v>0</v>
      </c>
      <c r="Y22" s="4">
        <f t="shared" si="8"/>
        <v>0</v>
      </c>
      <c r="Z22" s="4">
        <f t="shared" si="8"/>
        <v>0</v>
      </c>
      <c r="AA22" s="4">
        <f t="shared" si="8"/>
        <v>0</v>
      </c>
      <c r="AB22" s="4">
        <f t="shared" si="8"/>
        <v>0</v>
      </c>
      <c r="AC22" s="4">
        <f t="shared" si="8"/>
        <v>2</v>
      </c>
      <c r="AD22" s="4">
        <f t="shared" si="8"/>
        <v>0</v>
      </c>
      <c r="AE22" s="4">
        <f t="shared" si="8"/>
        <v>0</v>
      </c>
      <c r="AF22" s="4">
        <f t="shared" si="8"/>
        <v>0</v>
      </c>
      <c r="AG22" s="4">
        <f t="shared" si="8"/>
        <v>0</v>
      </c>
      <c r="AH22" s="4">
        <f t="shared" si="8"/>
        <v>0</v>
      </c>
      <c r="AI22" s="4">
        <f t="shared" si="8"/>
        <v>0</v>
      </c>
      <c r="AJ22" s="4">
        <f t="shared" si="8"/>
        <v>0</v>
      </c>
      <c r="AK22" s="4">
        <f t="shared" si="8"/>
        <v>0</v>
      </c>
      <c r="AL22" s="4">
        <f t="shared" si="8"/>
        <v>0</v>
      </c>
      <c r="AM22" s="4">
        <f t="shared" si="8"/>
        <v>0</v>
      </c>
      <c r="AN22" s="4">
        <f t="shared" si="8"/>
        <v>0</v>
      </c>
      <c r="AO22" s="4">
        <f t="shared" si="8"/>
        <v>0</v>
      </c>
      <c r="AP22" s="4">
        <f t="shared" si="8"/>
        <v>0</v>
      </c>
      <c r="AQ22" s="4">
        <f t="shared" si="8"/>
        <v>0</v>
      </c>
      <c r="AR22" s="4">
        <f t="shared" si="8"/>
        <v>0</v>
      </c>
      <c r="AS22" s="4">
        <f t="shared" si="8"/>
        <v>0</v>
      </c>
      <c r="AT22" s="4">
        <f t="shared" si="8"/>
        <v>0</v>
      </c>
      <c r="AU22" s="4">
        <f t="shared" si="8"/>
        <v>0</v>
      </c>
      <c r="AV22" s="4">
        <f t="shared" si="8"/>
        <v>0</v>
      </c>
      <c r="AW22" s="4">
        <f t="shared" si="8"/>
        <v>0</v>
      </c>
      <c r="AX22" s="4">
        <f t="shared" si="8"/>
        <v>0</v>
      </c>
      <c r="AY22" s="4">
        <f t="shared" si="8"/>
        <v>2</v>
      </c>
      <c r="AZ22" s="4">
        <f t="shared" si="8"/>
        <v>0</v>
      </c>
      <c r="BA22" s="4">
        <f t="shared" si="8"/>
        <v>2</v>
      </c>
      <c r="BB22" s="4">
        <f t="shared" si="8"/>
        <v>0</v>
      </c>
      <c r="BC22" s="4">
        <f t="shared" si="8"/>
        <v>0</v>
      </c>
      <c r="BD22" s="4">
        <f t="shared" si="8"/>
        <v>0</v>
      </c>
      <c r="BE22" s="4">
        <f t="shared" si="8"/>
        <v>0</v>
      </c>
      <c r="BF22" s="4">
        <f t="shared" si="8"/>
        <v>0</v>
      </c>
      <c r="BG22" s="4">
        <f t="shared" si="8"/>
        <v>0</v>
      </c>
      <c r="BH22" s="4">
        <f t="shared" si="8"/>
        <v>0</v>
      </c>
      <c r="BI22" s="4">
        <f t="shared" si="8"/>
        <v>2</v>
      </c>
      <c r="BJ22" s="4">
        <f t="shared" si="8"/>
        <v>0</v>
      </c>
      <c r="BK22" s="4">
        <f t="shared" si="8"/>
        <v>0</v>
      </c>
      <c r="BL22" s="249"/>
      <c r="BM22" s="274"/>
      <c r="BN22" s="151"/>
      <c r="BO22" s="274"/>
      <c r="BP22" s="275"/>
      <c r="BQ22" s="190"/>
    </row>
    <row r="23" spans="1:69" ht="36" x14ac:dyDescent="0.25">
      <c r="A23" s="506"/>
      <c r="B23" s="505"/>
      <c r="C23" s="516"/>
      <c r="D23" s="518"/>
      <c r="E23" s="539"/>
      <c r="F23" s="490"/>
      <c r="G23" s="514"/>
      <c r="H23" s="514"/>
      <c r="I23" s="514"/>
      <c r="J23" s="122" t="s">
        <v>192</v>
      </c>
      <c r="K23" s="4" t="s">
        <v>108</v>
      </c>
      <c r="L23" s="4">
        <f>IF(L26=0,0,IF(L26&gt;30,2,1))</f>
        <v>0</v>
      </c>
      <c r="M23" s="4">
        <f t="shared" ref="M23:BK23" si="9">IF(M26=0,0,IF(M26&gt;30,2,1))</f>
        <v>0</v>
      </c>
      <c r="N23" s="4">
        <f t="shared" si="9"/>
        <v>0</v>
      </c>
      <c r="O23" s="4">
        <f t="shared" si="9"/>
        <v>0</v>
      </c>
      <c r="P23" s="4">
        <f t="shared" si="9"/>
        <v>0</v>
      </c>
      <c r="Q23" s="4">
        <f t="shared" si="9"/>
        <v>0</v>
      </c>
      <c r="R23" s="4">
        <f t="shared" si="9"/>
        <v>0</v>
      </c>
      <c r="S23" s="4">
        <f t="shared" si="9"/>
        <v>0</v>
      </c>
      <c r="T23" s="4">
        <f t="shared" si="9"/>
        <v>0</v>
      </c>
      <c r="U23" s="4">
        <f t="shared" si="9"/>
        <v>0</v>
      </c>
      <c r="V23" s="4">
        <f t="shared" si="9"/>
        <v>0</v>
      </c>
      <c r="W23" s="4">
        <f t="shared" si="9"/>
        <v>0</v>
      </c>
      <c r="X23" s="4">
        <f t="shared" si="9"/>
        <v>0</v>
      </c>
      <c r="Y23" s="4">
        <f t="shared" si="9"/>
        <v>0</v>
      </c>
      <c r="Z23" s="4">
        <f t="shared" si="9"/>
        <v>0</v>
      </c>
      <c r="AA23" s="4">
        <f t="shared" si="9"/>
        <v>0</v>
      </c>
      <c r="AB23" s="4">
        <f t="shared" si="9"/>
        <v>2</v>
      </c>
      <c r="AC23" s="4">
        <f t="shared" si="9"/>
        <v>2</v>
      </c>
      <c r="AD23" s="4">
        <f t="shared" si="9"/>
        <v>0</v>
      </c>
      <c r="AE23" s="4">
        <f t="shared" si="9"/>
        <v>0</v>
      </c>
      <c r="AF23" s="4">
        <f t="shared" si="9"/>
        <v>0</v>
      </c>
      <c r="AG23" s="4">
        <f t="shared" si="9"/>
        <v>0</v>
      </c>
      <c r="AH23" s="4">
        <f t="shared" si="9"/>
        <v>0</v>
      </c>
      <c r="AI23" s="4">
        <f t="shared" si="9"/>
        <v>2</v>
      </c>
      <c r="AJ23" s="4">
        <f t="shared" si="9"/>
        <v>0</v>
      </c>
      <c r="AK23" s="4">
        <f t="shared" si="9"/>
        <v>0</v>
      </c>
      <c r="AL23" s="4">
        <f t="shared" si="9"/>
        <v>0</v>
      </c>
      <c r="AM23" s="4">
        <f t="shared" si="9"/>
        <v>0</v>
      </c>
      <c r="AN23" s="4">
        <f t="shared" si="9"/>
        <v>0</v>
      </c>
      <c r="AO23" s="4">
        <f t="shared" si="9"/>
        <v>0</v>
      </c>
      <c r="AP23" s="4">
        <f t="shared" si="9"/>
        <v>2</v>
      </c>
      <c r="AQ23" s="4">
        <f t="shared" si="9"/>
        <v>0</v>
      </c>
      <c r="AR23" s="4">
        <f t="shared" si="9"/>
        <v>0</v>
      </c>
      <c r="AS23" s="4">
        <f t="shared" si="9"/>
        <v>0</v>
      </c>
      <c r="AT23" s="4">
        <f t="shared" si="9"/>
        <v>0</v>
      </c>
      <c r="AU23" s="4">
        <f t="shared" si="9"/>
        <v>0</v>
      </c>
      <c r="AV23" s="4">
        <f t="shared" si="9"/>
        <v>0</v>
      </c>
      <c r="AW23" s="4">
        <f t="shared" si="9"/>
        <v>0</v>
      </c>
      <c r="AX23" s="4">
        <f t="shared" si="9"/>
        <v>0</v>
      </c>
      <c r="AY23" s="4">
        <f t="shared" si="9"/>
        <v>0</v>
      </c>
      <c r="AZ23" s="4">
        <f t="shared" si="9"/>
        <v>0</v>
      </c>
      <c r="BA23" s="4">
        <f t="shared" si="9"/>
        <v>2</v>
      </c>
      <c r="BB23" s="4">
        <f t="shared" si="9"/>
        <v>0</v>
      </c>
      <c r="BC23" s="4">
        <f t="shared" si="9"/>
        <v>0</v>
      </c>
      <c r="BD23" s="4">
        <f t="shared" si="9"/>
        <v>0</v>
      </c>
      <c r="BE23" s="4">
        <f t="shared" si="9"/>
        <v>0</v>
      </c>
      <c r="BF23" s="4">
        <f t="shared" si="9"/>
        <v>2</v>
      </c>
      <c r="BG23" s="4">
        <f t="shared" si="9"/>
        <v>0</v>
      </c>
      <c r="BH23" s="4">
        <f t="shared" si="9"/>
        <v>0</v>
      </c>
      <c r="BI23" s="4">
        <f t="shared" si="9"/>
        <v>0</v>
      </c>
      <c r="BJ23" s="4">
        <f t="shared" si="9"/>
        <v>0</v>
      </c>
      <c r="BK23" s="4">
        <f t="shared" si="9"/>
        <v>0</v>
      </c>
      <c r="BL23" s="249"/>
      <c r="BM23" s="274"/>
      <c r="BN23" s="151"/>
      <c r="BO23" s="274"/>
      <c r="BP23" s="275"/>
      <c r="BQ23" s="190"/>
    </row>
    <row r="24" spans="1:69" ht="24" x14ac:dyDescent="0.25">
      <c r="A24" s="506"/>
      <c r="B24" s="505"/>
      <c r="C24" s="517"/>
      <c r="D24" s="518"/>
      <c r="E24" s="539"/>
      <c r="F24" s="490"/>
      <c r="G24" s="514"/>
      <c r="H24" s="514"/>
      <c r="I24" s="514"/>
      <c r="J24" s="122" t="s">
        <v>193</v>
      </c>
      <c r="K24" s="4" t="s">
        <v>108</v>
      </c>
      <c r="L24" s="4">
        <f>IF(L27&gt;20,3,0)</f>
        <v>0</v>
      </c>
      <c r="M24" s="4">
        <f t="shared" ref="M24:BK24" si="10">IF(M27&gt;20,3,0)</f>
        <v>0</v>
      </c>
      <c r="N24" s="4">
        <f t="shared" si="10"/>
        <v>0</v>
      </c>
      <c r="O24" s="4">
        <f t="shared" si="10"/>
        <v>0</v>
      </c>
      <c r="P24" s="4">
        <f t="shared" si="10"/>
        <v>0</v>
      </c>
      <c r="Q24" s="4">
        <f t="shared" si="10"/>
        <v>0</v>
      </c>
      <c r="R24" s="4">
        <f t="shared" si="10"/>
        <v>0</v>
      </c>
      <c r="S24" s="4">
        <f t="shared" si="10"/>
        <v>0</v>
      </c>
      <c r="T24" s="4">
        <f t="shared" si="10"/>
        <v>0</v>
      </c>
      <c r="U24" s="4">
        <f t="shared" si="10"/>
        <v>0</v>
      </c>
      <c r="V24" s="4">
        <f t="shared" si="10"/>
        <v>0</v>
      </c>
      <c r="W24" s="4">
        <f t="shared" si="10"/>
        <v>0</v>
      </c>
      <c r="X24" s="4">
        <f t="shared" si="10"/>
        <v>0</v>
      </c>
      <c r="Y24" s="4">
        <f t="shared" si="10"/>
        <v>0</v>
      </c>
      <c r="Z24" s="4">
        <f t="shared" si="10"/>
        <v>0</v>
      </c>
      <c r="AA24" s="4">
        <f t="shared" si="10"/>
        <v>0</v>
      </c>
      <c r="AB24" s="4">
        <f t="shared" si="10"/>
        <v>0</v>
      </c>
      <c r="AC24" s="4">
        <f t="shared" si="10"/>
        <v>0</v>
      </c>
      <c r="AD24" s="4">
        <f t="shared" si="10"/>
        <v>0</v>
      </c>
      <c r="AE24" s="4">
        <f t="shared" si="10"/>
        <v>0</v>
      </c>
      <c r="AF24" s="4">
        <f t="shared" si="10"/>
        <v>0</v>
      </c>
      <c r="AG24" s="4">
        <f t="shared" si="10"/>
        <v>0</v>
      </c>
      <c r="AH24" s="4">
        <f t="shared" si="10"/>
        <v>0</v>
      </c>
      <c r="AI24" s="4">
        <f t="shared" si="10"/>
        <v>0</v>
      </c>
      <c r="AJ24" s="4">
        <f t="shared" si="10"/>
        <v>0</v>
      </c>
      <c r="AK24" s="4">
        <f t="shared" si="10"/>
        <v>0</v>
      </c>
      <c r="AL24" s="4">
        <f t="shared" si="10"/>
        <v>0</v>
      </c>
      <c r="AM24" s="4">
        <f t="shared" si="10"/>
        <v>3</v>
      </c>
      <c r="AN24" s="4">
        <f t="shared" si="10"/>
        <v>0</v>
      </c>
      <c r="AO24" s="4">
        <f t="shared" si="10"/>
        <v>0</v>
      </c>
      <c r="AP24" s="4">
        <f t="shared" si="10"/>
        <v>0</v>
      </c>
      <c r="AQ24" s="4">
        <f t="shared" si="10"/>
        <v>0</v>
      </c>
      <c r="AR24" s="4">
        <f t="shared" si="10"/>
        <v>0</v>
      </c>
      <c r="AS24" s="4">
        <f t="shared" si="10"/>
        <v>0</v>
      </c>
      <c r="AT24" s="4">
        <f t="shared" si="10"/>
        <v>0</v>
      </c>
      <c r="AU24" s="4">
        <f t="shared" si="10"/>
        <v>3</v>
      </c>
      <c r="AV24" s="4">
        <f t="shared" si="10"/>
        <v>0</v>
      </c>
      <c r="AW24" s="4">
        <f t="shared" si="10"/>
        <v>0</v>
      </c>
      <c r="AX24" s="4">
        <f t="shared" si="10"/>
        <v>0</v>
      </c>
      <c r="AY24" s="4">
        <f t="shared" si="10"/>
        <v>0</v>
      </c>
      <c r="AZ24" s="4">
        <f t="shared" si="10"/>
        <v>0</v>
      </c>
      <c r="BA24" s="4">
        <f t="shared" si="10"/>
        <v>0</v>
      </c>
      <c r="BB24" s="4">
        <f t="shared" si="10"/>
        <v>0</v>
      </c>
      <c r="BC24" s="4">
        <f t="shared" si="10"/>
        <v>0</v>
      </c>
      <c r="BD24" s="4">
        <f t="shared" si="10"/>
        <v>0</v>
      </c>
      <c r="BE24" s="4">
        <f t="shared" si="10"/>
        <v>0</v>
      </c>
      <c r="BF24" s="4">
        <f t="shared" si="10"/>
        <v>3</v>
      </c>
      <c r="BG24" s="4">
        <f t="shared" si="10"/>
        <v>0</v>
      </c>
      <c r="BH24" s="4">
        <f t="shared" si="10"/>
        <v>0</v>
      </c>
      <c r="BI24" s="4">
        <f t="shared" si="10"/>
        <v>0</v>
      </c>
      <c r="BJ24" s="4">
        <f t="shared" si="10"/>
        <v>0</v>
      </c>
      <c r="BK24" s="4">
        <f t="shared" si="10"/>
        <v>0</v>
      </c>
      <c r="BL24" s="249"/>
      <c r="BM24" s="274"/>
      <c r="BN24" s="151"/>
      <c r="BO24" s="274"/>
      <c r="BP24" s="275"/>
      <c r="BQ24" s="190"/>
    </row>
    <row r="25" spans="1:69" x14ac:dyDescent="0.25">
      <c r="A25" s="506"/>
      <c r="B25" s="505"/>
      <c r="C25" s="78" t="s">
        <v>37</v>
      </c>
      <c r="D25" s="518"/>
      <c r="E25" s="539"/>
      <c r="F25" s="490"/>
      <c r="G25" s="514"/>
      <c r="H25" s="514"/>
      <c r="I25" s="514"/>
      <c r="J25" s="422"/>
      <c r="K25" s="120" t="s">
        <v>18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100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100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100</v>
      </c>
      <c r="AZ25" s="153">
        <v>0</v>
      </c>
      <c r="BA25" s="153">
        <v>50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100</v>
      </c>
      <c r="BJ25" s="153">
        <v>0</v>
      </c>
      <c r="BK25" s="153">
        <v>0</v>
      </c>
      <c r="BL25" s="146"/>
      <c r="BM25" s="274"/>
      <c r="BN25" s="151"/>
      <c r="BO25" s="274">
        <v>14.8</v>
      </c>
      <c r="BP25" s="275">
        <v>33.299999999999997</v>
      </c>
      <c r="BQ25" s="176">
        <v>20.833333333333332</v>
      </c>
    </row>
    <row r="26" spans="1:69" x14ac:dyDescent="0.25">
      <c r="A26" s="506"/>
      <c r="B26" s="505"/>
      <c r="C26" s="79" t="s">
        <v>109</v>
      </c>
      <c r="D26" s="518"/>
      <c r="E26" s="539"/>
      <c r="F26" s="490"/>
      <c r="G26" s="514"/>
      <c r="H26" s="514"/>
      <c r="I26" s="514"/>
      <c r="J26" s="344"/>
      <c r="K26" s="120" t="s">
        <v>18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0</v>
      </c>
      <c r="AB26" s="153">
        <v>100</v>
      </c>
      <c r="AC26" s="153">
        <v>100</v>
      </c>
      <c r="AD26" s="153">
        <v>0</v>
      </c>
      <c r="AE26" s="153">
        <v>0</v>
      </c>
      <c r="AF26" s="153">
        <v>0</v>
      </c>
      <c r="AG26" s="153">
        <v>0</v>
      </c>
      <c r="AH26" s="153">
        <v>0</v>
      </c>
      <c r="AI26" s="153">
        <v>100</v>
      </c>
      <c r="AJ26" s="153">
        <v>0</v>
      </c>
      <c r="AK26" s="153">
        <v>0</v>
      </c>
      <c r="AL26" s="153">
        <v>0</v>
      </c>
      <c r="AM26" s="153">
        <v>0</v>
      </c>
      <c r="AN26" s="153">
        <v>0</v>
      </c>
      <c r="AO26" s="153">
        <v>0</v>
      </c>
      <c r="AP26" s="153">
        <v>100</v>
      </c>
      <c r="AQ26" s="153">
        <v>0</v>
      </c>
      <c r="AR26" s="153">
        <v>0</v>
      </c>
      <c r="AS26" s="153">
        <v>0</v>
      </c>
      <c r="AT26" s="153">
        <v>0</v>
      </c>
      <c r="AU26" s="153">
        <v>0</v>
      </c>
      <c r="AV26" s="153">
        <v>0</v>
      </c>
      <c r="AW26" s="153">
        <v>0</v>
      </c>
      <c r="AX26" s="153">
        <v>0</v>
      </c>
      <c r="AY26" s="153">
        <v>0</v>
      </c>
      <c r="AZ26" s="153">
        <v>0</v>
      </c>
      <c r="BA26" s="153">
        <v>100</v>
      </c>
      <c r="BB26" s="153">
        <v>0</v>
      </c>
      <c r="BC26" s="153">
        <v>0</v>
      </c>
      <c r="BD26" s="153">
        <v>0</v>
      </c>
      <c r="BE26" s="153">
        <v>0</v>
      </c>
      <c r="BF26" s="153">
        <v>50</v>
      </c>
      <c r="BG26" s="153">
        <v>0</v>
      </c>
      <c r="BH26" s="153">
        <v>0</v>
      </c>
      <c r="BI26" s="153">
        <v>0</v>
      </c>
      <c r="BJ26" s="153">
        <v>0</v>
      </c>
      <c r="BK26" s="153">
        <v>0</v>
      </c>
      <c r="BL26" s="146"/>
      <c r="BM26" s="274"/>
      <c r="BN26" s="151"/>
      <c r="BO26" s="274">
        <v>57.8</v>
      </c>
      <c r="BP26" s="275">
        <v>64.5</v>
      </c>
      <c r="BQ26" s="176">
        <v>30</v>
      </c>
    </row>
    <row r="27" spans="1:69" ht="16.5" thickBot="1" x14ac:dyDescent="0.3">
      <c r="A27" s="506"/>
      <c r="B27" s="505"/>
      <c r="C27" s="80" t="s">
        <v>110</v>
      </c>
      <c r="D27" s="453"/>
      <c r="E27" s="456"/>
      <c r="F27" s="454"/>
      <c r="G27" s="401"/>
      <c r="H27" s="401"/>
      <c r="I27" s="401"/>
      <c r="J27" s="344"/>
      <c r="K27" s="120" t="s">
        <v>18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50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100</v>
      </c>
      <c r="AV27" s="153">
        <v>0</v>
      </c>
      <c r="AW27" s="153">
        <v>0</v>
      </c>
      <c r="AX27" s="153">
        <v>0</v>
      </c>
      <c r="AY27" s="153">
        <v>0</v>
      </c>
      <c r="AZ27" s="153">
        <v>0</v>
      </c>
      <c r="BA27" s="153">
        <v>0</v>
      </c>
      <c r="BB27" s="153">
        <v>0</v>
      </c>
      <c r="BC27" s="153">
        <v>0</v>
      </c>
      <c r="BD27" s="153">
        <v>0</v>
      </c>
      <c r="BE27" s="153">
        <v>0</v>
      </c>
      <c r="BF27" s="153">
        <v>25</v>
      </c>
      <c r="BG27" s="153">
        <v>0</v>
      </c>
      <c r="BH27" s="153">
        <v>0</v>
      </c>
      <c r="BI27" s="153">
        <v>0</v>
      </c>
      <c r="BJ27" s="153">
        <v>0</v>
      </c>
      <c r="BK27" s="153">
        <v>0</v>
      </c>
      <c r="BL27" s="146"/>
      <c r="BM27" s="274"/>
      <c r="BN27" s="151"/>
      <c r="BO27" s="274">
        <v>62.6</v>
      </c>
      <c r="BP27" s="275">
        <v>64</v>
      </c>
      <c r="BQ27" s="176">
        <v>11.111111111111111</v>
      </c>
    </row>
    <row r="28" spans="1:69" ht="24" x14ac:dyDescent="0.25">
      <c r="A28" s="506"/>
      <c r="B28" s="505"/>
      <c r="C28" s="128" t="s">
        <v>115</v>
      </c>
      <c r="D28" s="439" t="s">
        <v>116</v>
      </c>
      <c r="E28" s="462" t="s">
        <v>73</v>
      </c>
      <c r="F28" s="462" t="s">
        <v>241</v>
      </c>
      <c r="G28" s="462"/>
      <c r="H28" s="462" t="s">
        <v>16</v>
      </c>
      <c r="I28" s="462" t="s">
        <v>16</v>
      </c>
      <c r="J28" s="552" t="s">
        <v>41</v>
      </c>
      <c r="K28" s="4" t="s">
        <v>108</v>
      </c>
      <c r="L28" s="4">
        <f>L29+L30+L31</f>
        <v>0</v>
      </c>
      <c r="M28" s="4">
        <f t="shared" ref="M28:BK28" si="11">M29+M30+M31</f>
        <v>5</v>
      </c>
      <c r="N28" s="4">
        <f t="shared" si="11"/>
        <v>0</v>
      </c>
      <c r="O28" s="4">
        <f t="shared" si="11"/>
        <v>0</v>
      </c>
      <c r="P28" s="4">
        <f t="shared" si="11"/>
        <v>0</v>
      </c>
      <c r="Q28" s="4">
        <f t="shared" si="11"/>
        <v>0</v>
      </c>
      <c r="R28" s="4">
        <f t="shared" si="11"/>
        <v>0</v>
      </c>
      <c r="S28" s="4">
        <f t="shared" si="11"/>
        <v>0</v>
      </c>
      <c r="T28" s="4">
        <f t="shared" si="11"/>
        <v>0</v>
      </c>
      <c r="U28" s="4">
        <f t="shared" si="11"/>
        <v>0</v>
      </c>
      <c r="V28" s="4">
        <f t="shared" si="11"/>
        <v>0</v>
      </c>
      <c r="W28" s="4">
        <f t="shared" si="11"/>
        <v>0</v>
      </c>
      <c r="X28" s="4">
        <f t="shared" si="11"/>
        <v>0</v>
      </c>
      <c r="Y28" s="4">
        <f t="shared" si="11"/>
        <v>0</v>
      </c>
      <c r="Z28" s="4">
        <f t="shared" si="11"/>
        <v>0</v>
      </c>
      <c r="AA28" s="4">
        <f t="shared" si="11"/>
        <v>0</v>
      </c>
      <c r="AB28" s="4">
        <f t="shared" si="11"/>
        <v>0</v>
      </c>
      <c r="AC28" s="4">
        <f t="shared" si="11"/>
        <v>0</v>
      </c>
      <c r="AD28" s="4">
        <f t="shared" si="11"/>
        <v>1</v>
      </c>
      <c r="AE28" s="4">
        <f t="shared" si="11"/>
        <v>0</v>
      </c>
      <c r="AF28" s="4">
        <f t="shared" si="11"/>
        <v>0</v>
      </c>
      <c r="AG28" s="4">
        <f t="shared" si="11"/>
        <v>0</v>
      </c>
      <c r="AH28" s="4">
        <f t="shared" si="11"/>
        <v>0</v>
      </c>
      <c r="AI28" s="4">
        <f t="shared" si="11"/>
        <v>0</v>
      </c>
      <c r="AJ28" s="4">
        <f t="shared" si="11"/>
        <v>0</v>
      </c>
      <c r="AK28" s="4">
        <f t="shared" si="11"/>
        <v>0</v>
      </c>
      <c r="AL28" s="4">
        <f t="shared" si="11"/>
        <v>0</v>
      </c>
      <c r="AM28" s="4">
        <f t="shared" si="11"/>
        <v>1</v>
      </c>
      <c r="AN28" s="4">
        <f t="shared" si="11"/>
        <v>0</v>
      </c>
      <c r="AO28" s="4">
        <f t="shared" si="11"/>
        <v>0</v>
      </c>
      <c r="AP28" s="4">
        <f t="shared" si="11"/>
        <v>0</v>
      </c>
      <c r="AQ28" s="4">
        <f t="shared" si="11"/>
        <v>0</v>
      </c>
      <c r="AR28" s="4">
        <f t="shared" si="11"/>
        <v>0</v>
      </c>
      <c r="AS28" s="4">
        <f t="shared" si="11"/>
        <v>0</v>
      </c>
      <c r="AT28" s="4">
        <f t="shared" si="11"/>
        <v>0</v>
      </c>
      <c r="AU28" s="4">
        <f t="shared" si="11"/>
        <v>0</v>
      </c>
      <c r="AV28" s="4">
        <f t="shared" si="11"/>
        <v>0</v>
      </c>
      <c r="AW28" s="4">
        <f t="shared" si="11"/>
        <v>0</v>
      </c>
      <c r="AX28" s="4">
        <f t="shared" si="11"/>
        <v>0</v>
      </c>
      <c r="AY28" s="4">
        <f t="shared" si="11"/>
        <v>0</v>
      </c>
      <c r="AZ28" s="4">
        <f t="shared" si="11"/>
        <v>0</v>
      </c>
      <c r="BA28" s="4">
        <f t="shared" si="11"/>
        <v>0</v>
      </c>
      <c r="BB28" s="4">
        <f t="shared" si="11"/>
        <v>0</v>
      </c>
      <c r="BC28" s="4">
        <f t="shared" si="11"/>
        <v>0</v>
      </c>
      <c r="BD28" s="4">
        <f t="shared" si="11"/>
        <v>0</v>
      </c>
      <c r="BE28" s="4">
        <f t="shared" si="11"/>
        <v>0</v>
      </c>
      <c r="BF28" s="4">
        <f t="shared" si="11"/>
        <v>3</v>
      </c>
      <c r="BG28" s="4">
        <f t="shared" si="11"/>
        <v>0</v>
      </c>
      <c r="BH28" s="4">
        <f t="shared" si="11"/>
        <v>0</v>
      </c>
      <c r="BI28" s="4">
        <f t="shared" si="11"/>
        <v>0</v>
      </c>
      <c r="BJ28" s="4">
        <f t="shared" si="11"/>
        <v>0</v>
      </c>
      <c r="BK28" s="4">
        <f t="shared" si="11"/>
        <v>0</v>
      </c>
      <c r="BL28" s="146"/>
      <c r="BM28" s="274"/>
      <c r="BN28" s="151"/>
      <c r="BO28" s="274"/>
      <c r="BP28" s="275"/>
      <c r="BQ28" s="190"/>
    </row>
    <row r="29" spans="1:69" x14ac:dyDescent="0.25">
      <c r="A29" s="506"/>
      <c r="B29" s="505"/>
      <c r="C29" s="78" t="s">
        <v>37</v>
      </c>
      <c r="D29" s="519"/>
      <c r="E29" s="514"/>
      <c r="F29" s="515"/>
      <c r="G29" s="514"/>
      <c r="H29" s="514"/>
      <c r="I29" s="514"/>
      <c r="J29" s="528"/>
      <c r="K29" s="125" t="s">
        <v>24</v>
      </c>
      <c r="L29" s="149"/>
      <c r="M29" s="149">
        <v>5</v>
      </c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>
        <v>1</v>
      </c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>
        <v>3</v>
      </c>
      <c r="BG29" s="149"/>
      <c r="BH29" s="149"/>
      <c r="BI29" s="149"/>
      <c r="BJ29" s="149"/>
      <c r="BK29" s="149"/>
      <c r="BL29" s="146"/>
      <c r="BM29" s="274"/>
      <c r="BN29" s="151"/>
      <c r="BO29" s="274">
        <v>17</v>
      </c>
      <c r="BP29" s="275">
        <v>20</v>
      </c>
      <c r="BQ29" s="190">
        <v>9</v>
      </c>
    </row>
    <row r="30" spans="1:69" x14ac:dyDescent="0.25">
      <c r="A30" s="506"/>
      <c r="B30" s="505"/>
      <c r="C30" s="79" t="s">
        <v>109</v>
      </c>
      <c r="D30" s="519"/>
      <c r="E30" s="514"/>
      <c r="F30" s="515"/>
      <c r="G30" s="514"/>
      <c r="H30" s="514"/>
      <c r="I30" s="514"/>
      <c r="J30" s="528"/>
      <c r="K30" s="125" t="s">
        <v>24</v>
      </c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>
        <v>1</v>
      </c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6"/>
      <c r="BM30" s="274"/>
      <c r="BN30" s="151"/>
      <c r="BO30" s="274">
        <v>2</v>
      </c>
      <c r="BP30" s="275">
        <v>4</v>
      </c>
      <c r="BQ30" s="190">
        <v>1</v>
      </c>
    </row>
    <row r="31" spans="1:69" ht="16.5" thickBot="1" x14ac:dyDescent="0.3">
      <c r="A31" s="506"/>
      <c r="B31" s="505"/>
      <c r="C31" s="78" t="s">
        <v>110</v>
      </c>
      <c r="D31" s="520"/>
      <c r="E31" s="401"/>
      <c r="F31" s="437"/>
      <c r="G31" s="401"/>
      <c r="H31" s="401"/>
      <c r="I31" s="401"/>
      <c r="J31" s="379"/>
      <c r="K31" s="125" t="s">
        <v>24</v>
      </c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6"/>
      <c r="BM31" s="274"/>
      <c r="BN31" s="151"/>
      <c r="BO31" s="274">
        <v>3</v>
      </c>
      <c r="BP31" s="275">
        <v>1</v>
      </c>
      <c r="BQ31" s="190">
        <v>0</v>
      </c>
    </row>
    <row r="32" spans="1:69" ht="51" customHeight="1" x14ac:dyDescent="0.25">
      <c r="A32" s="506"/>
      <c r="B32" s="505"/>
      <c r="C32" s="521" t="s">
        <v>226</v>
      </c>
      <c r="D32" s="439" t="s">
        <v>117</v>
      </c>
      <c r="E32" s="462" t="s">
        <v>86</v>
      </c>
      <c r="F32" s="462" t="s">
        <v>241</v>
      </c>
      <c r="G32" s="462"/>
      <c r="H32" s="462" t="s">
        <v>16</v>
      </c>
      <c r="I32" s="462"/>
      <c r="J32" s="130" t="s">
        <v>204</v>
      </c>
      <c r="K32" s="14" t="s">
        <v>108</v>
      </c>
      <c r="L32" s="4">
        <f>IF(L35=0,0,IF(L35&lt;10,0.5,IF(L35&gt;15,1.5,1)))</f>
        <v>0.5</v>
      </c>
      <c r="M32" s="4">
        <f t="shared" ref="M32:BK32" si="12">IF(M35=0,0,IF(M35&lt;10,0.5,IF(M35&gt;15,1.5,1)))</f>
        <v>0.5</v>
      </c>
      <c r="N32" s="4">
        <f t="shared" si="12"/>
        <v>1.5</v>
      </c>
      <c r="O32" s="4">
        <f t="shared" si="12"/>
        <v>1.5</v>
      </c>
      <c r="P32" s="4">
        <f t="shared" si="12"/>
        <v>1.5</v>
      </c>
      <c r="Q32" s="4">
        <f t="shared" si="12"/>
        <v>0.5</v>
      </c>
      <c r="R32" s="4">
        <f t="shared" si="12"/>
        <v>0.5</v>
      </c>
      <c r="S32" s="4">
        <f t="shared" si="12"/>
        <v>0.5</v>
      </c>
      <c r="T32" s="4">
        <f t="shared" si="12"/>
        <v>0</v>
      </c>
      <c r="U32" s="4">
        <f t="shared" si="12"/>
        <v>0.5</v>
      </c>
      <c r="V32" s="4">
        <f t="shared" si="12"/>
        <v>0</v>
      </c>
      <c r="W32" s="4">
        <f t="shared" si="12"/>
        <v>0</v>
      </c>
      <c r="X32" s="4">
        <f t="shared" si="12"/>
        <v>0.5</v>
      </c>
      <c r="Y32" s="4">
        <f t="shared" si="12"/>
        <v>1</v>
      </c>
      <c r="Z32" s="4">
        <f t="shared" si="12"/>
        <v>0.5</v>
      </c>
      <c r="AA32" s="4">
        <f t="shared" si="12"/>
        <v>0.5</v>
      </c>
      <c r="AB32" s="4">
        <f t="shared" si="12"/>
        <v>0.5</v>
      </c>
      <c r="AC32" s="4">
        <f t="shared" si="12"/>
        <v>1</v>
      </c>
      <c r="AD32" s="4">
        <f t="shared" si="12"/>
        <v>0.5</v>
      </c>
      <c r="AE32" s="4">
        <f t="shared" si="12"/>
        <v>0</v>
      </c>
      <c r="AF32" s="4">
        <f t="shared" si="12"/>
        <v>0</v>
      </c>
      <c r="AG32" s="4">
        <f t="shared" si="12"/>
        <v>0.5</v>
      </c>
      <c r="AH32" s="4">
        <f t="shared" si="12"/>
        <v>0.5</v>
      </c>
      <c r="AI32" s="4">
        <f t="shared" si="12"/>
        <v>0</v>
      </c>
      <c r="AJ32" s="4">
        <f t="shared" si="12"/>
        <v>1</v>
      </c>
      <c r="AK32" s="4">
        <f t="shared" si="12"/>
        <v>0.5</v>
      </c>
      <c r="AL32" s="4">
        <f t="shared" si="12"/>
        <v>1.5</v>
      </c>
      <c r="AM32" s="4">
        <f t="shared" si="12"/>
        <v>1.5</v>
      </c>
      <c r="AN32" s="4">
        <f t="shared" si="12"/>
        <v>0</v>
      </c>
      <c r="AO32" s="4">
        <f t="shared" si="12"/>
        <v>0.5</v>
      </c>
      <c r="AP32" s="4">
        <f t="shared" si="12"/>
        <v>0.5</v>
      </c>
      <c r="AQ32" s="4">
        <f t="shared" si="12"/>
        <v>0.5</v>
      </c>
      <c r="AR32" s="4">
        <f t="shared" si="12"/>
        <v>1</v>
      </c>
      <c r="AS32" s="4">
        <f t="shared" si="12"/>
        <v>0.5</v>
      </c>
      <c r="AT32" s="4">
        <f t="shared" si="12"/>
        <v>0.5</v>
      </c>
      <c r="AU32" s="4">
        <f t="shared" si="12"/>
        <v>0.5</v>
      </c>
      <c r="AV32" s="4">
        <f t="shared" si="12"/>
        <v>0</v>
      </c>
      <c r="AW32" s="4">
        <f t="shared" si="12"/>
        <v>1</v>
      </c>
      <c r="AX32" s="4">
        <f t="shared" si="12"/>
        <v>0</v>
      </c>
      <c r="AY32" s="4">
        <f t="shared" si="12"/>
        <v>0</v>
      </c>
      <c r="AZ32" s="4">
        <f t="shared" si="12"/>
        <v>1.5</v>
      </c>
      <c r="BA32" s="4">
        <f t="shared" si="12"/>
        <v>1.5</v>
      </c>
      <c r="BB32" s="4">
        <f t="shared" si="12"/>
        <v>0.5</v>
      </c>
      <c r="BC32" s="4">
        <f t="shared" si="12"/>
        <v>0.5</v>
      </c>
      <c r="BD32" s="4">
        <f t="shared" si="12"/>
        <v>0.5</v>
      </c>
      <c r="BE32" s="4">
        <f t="shared" si="12"/>
        <v>0</v>
      </c>
      <c r="BF32" s="4">
        <f t="shared" si="12"/>
        <v>1</v>
      </c>
      <c r="BG32" s="4">
        <f t="shared" si="12"/>
        <v>0.5</v>
      </c>
      <c r="BH32" s="4">
        <f t="shared" si="12"/>
        <v>0.5</v>
      </c>
      <c r="BI32" s="4">
        <f t="shared" si="12"/>
        <v>1.5</v>
      </c>
      <c r="BJ32" s="4">
        <f t="shared" si="12"/>
        <v>0.5</v>
      </c>
      <c r="BK32" s="4">
        <f t="shared" si="12"/>
        <v>0</v>
      </c>
      <c r="BL32" s="146"/>
      <c r="BM32" s="154"/>
      <c r="BN32" s="149"/>
      <c r="BO32" s="154"/>
      <c r="BP32" s="275"/>
      <c r="BQ32" s="190"/>
    </row>
    <row r="33" spans="1:69" ht="36" x14ac:dyDescent="0.25">
      <c r="A33" s="506"/>
      <c r="B33" s="505"/>
      <c r="C33" s="522"/>
      <c r="D33" s="518"/>
      <c r="E33" s="515"/>
      <c r="F33" s="515"/>
      <c r="G33" s="514"/>
      <c r="H33" s="515"/>
      <c r="I33" s="515"/>
      <c r="J33" s="130" t="s">
        <v>195</v>
      </c>
      <c r="K33" s="2" t="s">
        <v>108</v>
      </c>
      <c r="L33" s="4">
        <f>IF(L36=0,0,IF(L36&gt;5,1.5,1))</f>
        <v>1</v>
      </c>
      <c r="M33" s="4">
        <f t="shared" ref="M33:BK33" si="13">IF(M36=0,0,IF(M36&gt;5,1.5,1))</f>
        <v>0</v>
      </c>
      <c r="N33" s="4">
        <f t="shared" si="13"/>
        <v>1</v>
      </c>
      <c r="O33" s="4">
        <f t="shared" si="13"/>
        <v>0</v>
      </c>
      <c r="P33" s="4">
        <f t="shared" si="13"/>
        <v>0</v>
      </c>
      <c r="Q33" s="4">
        <f t="shared" si="13"/>
        <v>1</v>
      </c>
      <c r="R33" s="4">
        <f t="shared" si="13"/>
        <v>1.5</v>
      </c>
      <c r="S33" s="4">
        <f t="shared" si="13"/>
        <v>0</v>
      </c>
      <c r="T33" s="4">
        <f t="shared" si="13"/>
        <v>0</v>
      </c>
      <c r="U33" s="4">
        <f t="shared" si="13"/>
        <v>0</v>
      </c>
      <c r="V33" s="4">
        <f t="shared" si="13"/>
        <v>0</v>
      </c>
      <c r="W33" s="4">
        <f t="shared" si="13"/>
        <v>0</v>
      </c>
      <c r="X33" s="4">
        <f t="shared" si="13"/>
        <v>0</v>
      </c>
      <c r="Y33" s="4">
        <f t="shared" si="13"/>
        <v>1.5</v>
      </c>
      <c r="Z33" s="4">
        <f t="shared" si="13"/>
        <v>0</v>
      </c>
      <c r="AA33" s="4">
        <f t="shared" si="13"/>
        <v>0</v>
      </c>
      <c r="AB33" s="4">
        <f t="shared" si="13"/>
        <v>1</v>
      </c>
      <c r="AC33" s="4">
        <f t="shared" si="13"/>
        <v>1.5</v>
      </c>
      <c r="AD33" s="4">
        <f t="shared" si="13"/>
        <v>0</v>
      </c>
      <c r="AE33" s="4">
        <f t="shared" si="13"/>
        <v>0</v>
      </c>
      <c r="AF33" s="4">
        <f t="shared" si="13"/>
        <v>0</v>
      </c>
      <c r="AG33" s="4">
        <f t="shared" si="13"/>
        <v>1</v>
      </c>
      <c r="AH33" s="4">
        <f t="shared" si="13"/>
        <v>0</v>
      </c>
      <c r="AI33" s="4">
        <f t="shared" si="13"/>
        <v>0</v>
      </c>
      <c r="AJ33" s="4">
        <f t="shared" si="13"/>
        <v>1.5</v>
      </c>
      <c r="AK33" s="4">
        <f t="shared" si="13"/>
        <v>0</v>
      </c>
      <c r="AL33" s="4">
        <f t="shared" si="13"/>
        <v>1.5</v>
      </c>
      <c r="AM33" s="4">
        <f t="shared" si="13"/>
        <v>1.5</v>
      </c>
      <c r="AN33" s="4">
        <f t="shared" si="13"/>
        <v>1</v>
      </c>
      <c r="AO33" s="4">
        <f t="shared" si="13"/>
        <v>0</v>
      </c>
      <c r="AP33" s="4">
        <f t="shared" si="13"/>
        <v>1</v>
      </c>
      <c r="AQ33" s="4">
        <f t="shared" si="13"/>
        <v>0</v>
      </c>
      <c r="AR33" s="4">
        <f t="shared" si="13"/>
        <v>1</v>
      </c>
      <c r="AS33" s="4">
        <f t="shared" si="13"/>
        <v>0</v>
      </c>
      <c r="AT33" s="4">
        <f t="shared" si="13"/>
        <v>0</v>
      </c>
      <c r="AU33" s="4">
        <f t="shared" si="13"/>
        <v>0</v>
      </c>
      <c r="AV33" s="4">
        <f t="shared" si="13"/>
        <v>0</v>
      </c>
      <c r="AW33" s="4">
        <f t="shared" si="13"/>
        <v>0</v>
      </c>
      <c r="AX33" s="4">
        <f t="shared" si="13"/>
        <v>0</v>
      </c>
      <c r="AY33" s="4">
        <f t="shared" si="13"/>
        <v>0</v>
      </c>
      <c r="AZ33" s="4">
        <f t="shared" si="13"/>
        <v>1.5</v>
      </c>
      <c r="BA33" s="4">
        <f t="shared" si="13"/>
        <v>1.5</v>
      </c>
      <c r="BB33" s="4">
        <f t="shared" si="13"/>
        <v>0</v>
      </c>
      <c r="BC33" s="4">
        <f t="shared" si="13"/>
        <v>1</v>
      </c>
      <c r="BD33" s="4">
        <f t="shared" si="13"/>
        <v>0</v>
      </c>
      <c r="BE33" s="4">
        <f t="shared" si="13"/>
        <v>0</v>
      </c>
      <c r="BF33" s="4">
        <f t="shared" si="13"/>
        <v>1</v>
      </c>
      <c r="BG33" s="4">
        <f t="shared" si="13"/>
        <v>0</v>
      </c>
      <c r="BH33" s="4">
        <f t="shared" si="13"/>
        <v>0</v>
      </c>
      <c r="BI33" s="4">
        <f t="shared" si="13"/>
        <v>1.5</v>
      </c>
      <c r="BJ33" s="4">
        <f t="shared" si="13"/>
        <v>0</v>
      </c>
      <c r="BK33" s="4">
        <f t="shared" si="13"/>
        <v>0</v>
      </c>
      <c r="BL33" s="146"/>
      <c r="BM33" s="274"/>
      <c r="BN33" s="151"/>
      <c r="BO33" s="274"/>
      <c r="BP33" s="275"/>
      <c r="BQ33" s="190"/>
    </row>
    <row r="34" spans="1:69" ht="38.25" customHeight="1" x14ac:dyDescent="0.25">
      <c r="A34" s="506"/>
      <c r="B34" s="505"/>
      <c r="C34" s="522"/>
      <c r="D34" s="518"/>
      <c r="E34" s="515"/>
      <c r="F34" s="515"/>
      <c r="G34" s="514"/>
      <c r="H34" s="515"/>
      <c r="I34" s="515"/>
      <c r="J34" s="130" t="s">
        <v>196</v>
      </c>
      <c r="K34" s="2" t="s">
        <v>108</v>
      </c>
      <c r="L34" s="15">
        <f>IF(L37&gt;4.95,2,0)</f>
        <v>0</v>
      </c>
      <c r="M34" s="15">
        <f t="shared" ref="M34:BK34" si="14">IF(M37&gt;4.95,2,0)</f>
        <v>2</v>
      </c>
      <c r="N34" s="15">
        <f t="shared" si="14"/>
        <v>2</v>
      </c>
      <c r="O34" s="15">
        <f t="shared" si="14"/>
        <v>2</v>
      </c>
      <c r="P34" s="15">
        <f t="shared" si="14"/>
        <v>2</v>
      </c>
      <c r="Q34" s="15">
        <f t="shared" si="14"/>
        <v>0</v>
      </c>
      <c r="R34" s="15">
        <f t="shared" si="14"/>
        <v>2</v>
      </c>
      <c r="S34" s="15">
        <f t="shared" si="14"/>
        <v>0</v>
      </c>
      <c r="T34" s="15">
        <f t="shared" si="14"/>
        <v>0</v>
      </c>
      <c r="U34" s="15">
        <f t="shared" si="14"/>
        <v>0</v>
      </c>
      <c r="V34" s="15">
        <f t="shared" si="14"/>
        <v>0</v>
      </c>
      <c r="W34" s="15">
        <f t="shared" si="14"/>
        <v>0</v>
      </c>
      <c r="X34" s="15">
        <f t="shared" si="14"/>
        <v>2</v>
      </c>
      <c r="Y34" s="15">
        <f t="shared" si="14"/>
        <v>2</v>
      </c>
      <c r="Z34" s="15">
        <f t="shared" si="14"/>
        <v>2</v>
      </c>
      <c r="AA34" s="15">
        <f t="shared" si="14"/>
        <v>0</v>
      </c>
      <c r="AB34" s="15">
        <f t="shared" si="14"/>
        <v>2</v>
      </c>
      <c r="AC34" s="15">
        <f t="shared" si="14"/>
        <v>2</v>
      </c>
      <c r="AD34" s="15">
        <f t="shared" si="14"/>
        <v>2</v>
      </c>
      <c r="AE34" s="15">
        <f t="shared" si="14"/>
        <v>0</v>
      </c>
      <c r="AF34" s="15">
        <f t="shared" si="14"/>
        <v>0</v>
      </c>
      <c r="AG34" s="15">
        <f t="shared" si="14"/>
        <v>0</v>
      </c>
      <c r="AH34" s="15">
        <f t="shared" si="14"/>
        <v>2</v>
      </c>
      <c r="AI34" s="15">
        <f t="shared" si="14"/>
        <v>0</v>
      </c>
      <c r="AJ34" s="15">
        <f t="shared" si="14"/>
        <v>2</v>
      </c>
      <c r="AK34" s="15">
        <f t="shared" si="14"/>
        <v>0</v>
      </c>
      <c r="AL34" s="15">
        <f t="shared" si="14"/>
        <v>2</v>
      </c>
      <c r="AM34" s="15">
        <f t="shared" si="14"/>
        <v>2</v>
      </c>
      <c r="AN34" s="15">
        <f t="shared" si="14"/>
        <v>2</v>
      </c>
      <c r="AO34" s="15">
        <f t="shared" si="14"/>
        <v>2</v>
      </c>
      <c r="AP34" s="15">
        <f t="shared" si="14"/>
        <v>2</v>
      </c>
      <c r="AQ34" s="15">
        <f t="shared" si="14"/>
        <v>0</v>
      </c>
      <c r="AR34" s="15">
        <f t="shared" si="14"/>
        <v>2</v>
      </c>
      <c r="AS34" s="15">
        <f t="shared" si="14"/>
        <v>2</v>
      </c>
      <c r="AT34" s="15">
        <f t="shared" si="14"/>
        <v>0</v>
      </c>
      <c r="AU34" s="15">
        <f t="shared" si="14"/>
        <v>0</v>
      </c>
      <c r="AV34" s="15">
        <f t="shared" si="14"/>
        <v>0</v>
      </c>
      <c r="AW34" s="15">
        <f t="shared" si="14"/>
        <v>2</v>
      </c>
      <c r="AX34" s="15">
        <f t="shared" si="14"/>
        <v>0</v>
      </c>
      <c r="AY34" s="15">
        <f t="shared" si="14"/>
        <v>0</v>
      </c>
      <c r="AZ34" s="15">
        <f t="shared" si="14"/>
        <v>0</v>
      </c>
      <c r="BA34" s="15">
        <f t="shared" si="14"/>
        <v>2</v>
      </c>
      <c r="BB34" s="15">
        <f t="shared" si="14"/>
        <v>0</v>
      </c>
      <c r="BC34" s="15">
        <f t="shared" si="14"/>
        <v>2</v>
      </c>
      <c r="BD34" s="15">
        <f t="shared" si="14"/>
        <v>0</v>
      </c>
      <c r="BE34" s="15">
        <f t="shared" si="14"/>
        <v>0</v>
      </c>
      <c r="BF34" s="15">
        <f t="shared" si="14"/>
        <v>2</v>
      </c>
      <c r="BG34" s="15">
        <f t="shared" si="14"/>
        <v>2</v>
      </c>
      <c r="BH34" s="15">
        <f t="shared" si="14"/>
        <v>2</v>
      </c>
      <c r="BI34" s="15">
        <f t="shared" si="14"/>
        <v>2</v>
      </c>
      <c r="BJ34" s="15">
        <f t="shared" si="14"/>
        <v>0</v>
      </c>
      <c r="BK34" s="15">
        <f t="shared" si="14"/>
        <v>2</v>
      </c>
      <c r="BL34" s="146"/>
      <c r="BM34" s="274"/>
      <c r="BN34" s="151"/>
      <c r="BO34" s="274"/>
      <c r="BP34" s="275"/>
      <c r="BQ34" s="190"/>
    </row>
    <row r="35" spans="1:69" x14ac:dyDescent="0.25">
      <c r="A35" s="506"/>
      <c r="B35" s="505"/>
      <c r="C35" s="79" t="s">
        <v>37</v>
      </c>
      <c r="D35" s="518"/>
      <c r="E35" s="515"/>
      <c r="F35" s="515"/>
      <c r="G35" s="514"/>
      <c r="H35" s="515"/>
      <c r="I35" s="515"/>
      <c r="J35" s="552"/>
      <c r="K35" s="102" t="s">
        <v>18</v>
      </c>
      <c r="L35" s="16">
        <v>2.0833333333333335</v>
      </c>
      <c r="M35" s="16">
        <v>5</v>
      </c>
      <c r="N35" s="16">
        <v>17.241379310344829</v>
      </c>
      <c r="O35" s="16">
        <v>15.686274509803921</v>
      </c>
      <c r="P35" s="16">
        <v>19.444444444444443</v>
      </c>
      <c r="Q35" s="16">
        <v>4.5454545454545459</v>
      </c>
      <c r="R35" s="16">
        <v>8.1632653061224492</v>
      </c>
      <c r="S35" s="16">
        <v>3.5714285714285716</v>
      </c>
      <c r="T35" s="16">
        <v>0</v>
      </c>
      <c r="U35" s="16">
        <v>4.5454545454545459</v>
      </c>
      <c r="V35" s="16">
        <v>0</v>
      </c>
      <c r="W35" s="16">
        <v>0</v>
      </c>
      <c r="X35" s="16">
        <v>2.7777777777777777</v>
      </c>
      <c r="Y35" s="16">
        <v>10.810810810810811</v>
      </c>
      <c r="Z35" s="16">
        <v>7.1428571428571432</v>
      </c>
      <c r="AA35" s="16">
        <v>5.7142857142857144</v>
      </c>
      <c r="AB35" s="16">
        <v>8.3333333333333339</v>
      </c>
      <c r="AC35" s="16">
        <v>14.772727272727273</v>
      </c>
      <c r="AD35" s="16">
        <v>8.4745762711864412</v>
      </c>
      <c r="AE35" s="16">
        <v>0</v>
      </c>
      <c r="AF35" s="16">
        <v>0</v>
      </c>
      <c r="AG35" s="16">
        <v>3.0303030303030303</v>
      </c>
      <c r="AH35" s="16">
        <v>7.5</v>
      </c>
      <c r="AI35" s="16">
        <v>0</v>
      </c>
      <c r="AJ35" s="16">
        <v>10.714285714285714</v>
      </c>
      <c r="AK35" s="16">
        <v>3.3333333333333335</v>
      </c>
      <c r="AL35" s="16">
        <v>18.333333333333332</v>
      </c>
      <c r="AM35" s="16">
        <v>22.727272727272727</v>
      </c>
      <c r="AN35" s="16">
        <v>0</v>
      </c>
      <c r="AO35" s="16">
        <v>9.2307692307692299</v>
      </c>
      <c r="AP35" s="16">
        <v>7.4074074074074074</v>
      </c>
      <c r="AQ35" s="16">
        <v>4.8780487804878048</v>
      </c>
      <c r="AR35" s="16">
        <v>10.447761194029852</v>
      </c>
      <c r="AS35" s="16">
        <v>5</v>
      </c>
      <c r="AT35" s="16">
        <v>4.8780487804878048</v>
      </c>
      <c r="AU35" s="16">
        <v>1.25</v>
      </c>
      <c r="AV35" s="16">
        <v>0</v>
      </c>
      <c r="AW35" s="16">
        <v>13.513513513513514</v>
      </c>
      <c r="AX35" s="16">
        <v>0</v>
      </c>
      <c r="AY35" s="16">
        <v>0</v>
      </c>
      <c r="AZ35" s="16">
        <v>17.241379310344829</v>
      </c>
      <c r="BA35" s="16">
        <v>16.666666666666668</v>
      </c>
      <c r="BB35" s="16">
        <v>8</v>
      </c>
      <c r="BC35" s="16">
        <v>8.5106382978723403</v>
      </c>
      <c r="BD35" s="16">
        <v>3.3333333333333335</v>
      </c>
      <c r="BE35" s="16">
        <v>0</v>
      </c>
      <c r="BF35" s="16">
        <v>10.638297872340425</v>
      </c>
      <c r="BG35" s="16">
        <v>9.5238095238095237</v>
      </c>
      <c r="BH35" s="16">
        <v>9.3023255813953494</v>
      </c>
      <c r="BI35" s="16">
        <v>19.047619047619047</v>
      </c>
      <c r="BJ35" s="16">
        <v>3.8461538461538463</v>
      </c>
      <c r="BK35" s="16">
        <v>0</v>
      </c>
      <c r="BL35" s="249"/>
      <c r="BM35" s="274"/>
      <c r="BN35" s="151"/>
      <c r="BO35" s="274">
        <v>3.2</v>
      </c>
      <c r="BP35" s="275">
        <v>7.8</v>
      </c>
      <c r="BQ35" s="176">
        <v>7.9726651480637809</v>
      </c>
    </row>
    <row r="36" spans="1:69" x14ac:dyDescent="0.25">
      <c r="A36" s="506"/>
      <c r="B36" s="505"/>
      <c r="C36" s="79" t="s">
        <v>31</v>
      </c>
      <c r="D36" s="518"/>
      <c r="E36" s="515"/>
      <c r="F36" s="515"/>
      <c r="G36" s="514"/>
      <c r="H36" s="515"/>
      <c r="I36" s="515"/>
      <c r="J36" s="528"/>
      <c r="K36" s="102" t="s">
        <v>18</v>
      </c>
      <c r="L36" s="16">
        <v>2.0833333333333335</v>
      </c>
      <c r="M36" s="16">
        <v>0</v>
      </c>
      <c r="N36" s="16">
        <v>1.7241379310344827</v>
      </c>
      <c r="O36" s="16">
        <v>0</v>
      </c>
      <c r="P36" s="16">
        <v>0</v>
      </c>
      <c r="Q36" s="16">
        <v>2.2727272727272729</v>
      </c>
      <c r="R36" s="16">
        <v>20.408163265306122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10.810810810810811</v>
      </c>
      <c r="Z36" s="16">
        <v>0</v>
      </c>
      <c r="AA36" s="16">
        <v>0</v>
      </c>
      <c r="AB36" s="16">
        <v>4.166666666666667</v>
      </c>
      <c r="AC36" s="16">
        <v>6.8181818181818183</v>
      </c>
      <c r="AD36" s="16">
        <v>0</v>
      </c>
      <c r="AE36" s="16">
        <v>0</v>
      </c>
      <c r="AF36" s="16">
        <v>0</v>
      </c>
      <c r="AG36" s="16">
        <v>3.0303030303030303</v>
      </c>
      <c r="AH36" s="16">
        <v>0</v>
      </c>
      <c r="AI36" s="16">
        <v>0</v>
      </c>
      <c r="AJ36" s="16">
        <v>7.1428571428571432</v>
      </c>
      <c r="AK36" s="16">
        <v>0</v>
      </c>
      <c r="AL36" s="16">
        <v>13.333333333333334</v>
      </c>
      <c r="AM36" s="16">
        <v>10.606060606060606</v>
      </c>
      <c r="AN36" s="16">
        <v>2.0408163265306123</v>
      </c>
      <c r="AO36" s="16">
        <v>0</v>
      </c>
      <c r="AP36" s="16">
        <v>3.7037037037037037</v>
      </c>
      <c r="AQ36" s="16">
        <v>0</v>
      </c>
      <c r="AR36" s="16">
        <v>1.4925373134328359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31.03448275862069</v>
      </c>
      <c r="BA36" s="16">
        <v>21.428571428571427</v>
      </c>
      <c r="BB36" s="16">
        <v>0</v>
      </c>
      <c r="BC36" s="16">
        <v>2.1276595744680851</v>
      </c>
      <c r="BD36" s="16">
        <v>0</v>
      </c>
      <c r="BE36" s="16">
        <v>0</v>
      </c>
      <c r="BF36" s="16">
        <v>2.1276595744680851</v>
      </c>
      <c r="BG36" s="16">
        <v>0</v>
      </c>
      <c r="BH36" s="16">
        <v>0</v>
      </c>
      <c r="BI36" s="53">
        <v>21.428571428571427</v>
      </c>
      <c r="BJ36" s="16">
        <v>0</v>
      </c>
      <c r="BK36" s="16">
        <v>0</v>
      </c>
      <c r="BL36" s="249"/>
      <c r="BM36" s="274"/>
      <c r="BN36" s="151"/>
      <c r="BO36" s="274">
        <v>4.9000000000000004</v>
      </c>
      <c r="BP36" s="275">
        <v>7.1</v>
      </c>
      <c r="BQ36" s="176">
        <v>3.5535307517084282</v>
      </c>
    </row>
    <row r="37" spans="1:69" ht="21.75" customHeight="1" thickBot="1" x14ac:dyDescent="0.3">
      <c r="A37" s="506"/>
      <c r="B37" s="505"/>
      <c r="C37" s="80" t="s">
        <v>32</v>
      </c>
      <c r="D37" s="453"/>
      <c r="E37" s="437"/>
      <c r="F37" s="437"/>
      <c r="G37" s="401"/>
      <c r="H37" s="437"/>
      <c r="I37" s="437"/>
      <c r="J37" s="379"/>
      <c r="K37" s="102" t="s">
        <v>18</v>
      </c>
      <c r="L37" s="8">
        <v>2.0833333333333335</v>
      </c>
      <c r="M37" s="8">
        <v>5</v>
      </c>
      <c r="N37" s="8">
        <v>12.068965517241379</v>
      </c>
      <c r="O37" s="8">
        <v>9.8039215686274517</v>
      </c>
      <c r="P37" s="8">
        <v>8.3333333333333339</v>
      </c>
      <c r="Q37" s="8">
        <v>4.5454545454545459</v>
      </c>
      <c r="R37" s="8">
        <v>8.1632653061224492</v>
      </c>
      <c r="S37" s="8">
        <v>1.7857142857142858</v>
      </c>
      <c r="T37" s="8">
        <v>0</v>
      </c>
      <c r="U37" s="8">
        <v>0</v>
      </c>
      <c r="V37" s="8">
        <v>0</v>
      </c>
      <c r="W37" s="8">
        <v>0</v>
      </c>
      <c r="X37" s="8">
        <v>8.3333333333333339</v>
      </c>
      <c r="Y37" s="8">
        <v>13.513513513513514</v>
      </c>
      <c r="Z37" s="8">
        <v>7.1428571428571432</v>
      </c>
      <c r="AA37" s="8">
        <v>2.8571428571428572</v>
      </c>
      <c r="AB37" s="8">
        <v>6.9444444444444446</v>
      </c>
      <c r="AC37" s="8">
        <v>18.181818181818183</v>
      </c>
      <c r="AD37" s="8">
        <v>8.4745762711864412</v>
      </c>
      <c r="AE37" s="8">
        <v>0</v>
      </c>
      <c r="AF37" s="8">
        <v>0</v>
      </c>
      <c r="AG37" s="8">
        <v>0</v>
      </c>
      <c r="AH37" s="8">
        <v>5</v>
      </c>
      <c r="AI37" s="8">
        <v>3.125</v>
      </c>
      <c r="AJ37" s="8">
        <v>7.1428571428571432</v>
      </c>
      <c r="AK37" s="8">
        <v>3.3333333333333335</v>
      </c>
      <c r="AL37" s="8">
        <v>15</v>
      </c>
      <c r="AM37" s="8">
        <v>15.151515151515152</v>
      </c>
      <c r="AN37" s="8">
        <v>6.1224489795918364</v>
      </c>
      <c r="AO37" s="8">
        <v>9.2307692307692299</v>
      </c>
      <c r="AP37" s="8">
        <v>11.111111111111111</v>
      </c>
      <c r="AQ37" s="8">
        <v>2.4390243902439024</v>
      </c>
      <c r="AR37" s="8">
        <v>10.447761194029852</v>
      </c>
      <c r="AS37" s="8">
        <v>5</v>
      </c>
      <c r="AT37" s="8">
        <v>4.8780487804878048</v>
      </c>
      <c r="AU37" s="8">
        <v>3.75</v>
      </c>
      <c r="AV37" s="8">
        <v>0</v>
      </c>
      <c r="AW37" s="8">
        <v>5.4054054054054053</v>
      </c>
      <c r="AX37" s="8">
        <v>0</v>
      </c>
      <c r="AY37" s="8">
        <v>0</v>
      </c>
      <c r="AZ37" s="8">
        <v>3.4482758620689653</v>
      </c>
      <c r="BA37" s="8">
        <v>11.904761904761905</v>
      </c>
      <c r="BB37" s="8">
        <v>4</v>
      </c>
      <c r="BC37" s="8">
        <v>12.76595744680851</v>
      </c>
      <c r="BD37" s="8">
        <v>0</v>
      </c>
      <c r="BE37" s="8">
        <v>3.9215686274509802</v>
      </c>
      <c r="BF37" s="8">
        <v>8.5106382978723403</v>
      </c>
      <c r="BG37" s="8">
        <v>7.1428571428571432</v>
      </c>
      <c r="BH37" s="8">
        <v>6.9767441860465116</v>
      </c>
      <c r="BI37" s="8">
        <v>16.666666666666668</v>
      </c>
      <c r="BJ37" s="8">
        <v>3.8461538461538463</v>
      </c>
      <c r="BK37" s="8">
        <v>5.882352941176471</v>
      </c>
      <c r="BL37" s="249"/>
      <c r="BM37" s="274"/>
      <c r="BN37" s="151"/>
      <c r="BO37" s="274">
        <v>1.6</v>
      </c>
      <c r="BP37" s="275">
        <v>6.6</v>
      </c>
      <c r="BQ37" s="176">
        <v>6.9248291571753988</v>
      </c>
    </row>
    <row r="38" spans="1:69" ht="36" customHeight="1" x14ac:dyDescent="0.25">
      <c r="A38" s="466"/>
      <c r="B38" s="505"/>
      <c r="C38" s="507" t="s">
        <v>227</v>
      </c>
      <c r="D38" s="439" t="s">
        <v>118</v>
      </c>
      <c r="E38" s="487" t="s">
        <v>15</v>
      </c>
      <c r="F38" s="487" t="s">
        <v>241</v>
      </c>
      <c r="G38" s="462"/>
      <c r="H38" s="462"/>
      <c r="I38" s="462"/>
      <c r="J38" s="130" t="s">
        <v>194</v>
      </c>
      <c r="K38" s="4" t="s">
        <v>108</v>
      </c>
      <c r="L38" s="4">
        <f>IF(L41=0,0,IF(L41&lt;10,0.5,IF(L41&gt;15,1.5,1)))</f>
        <v>0.5</v>
      </c>
      <c r="M38" s="4">
        <f t="shared" ref="M38:BK38" si="15">IF(M41=0,0,IF(M41&lt;10,0.5,IF(M41&gt;15,1.5,1)))</f>
        <v>0.5</v>
      </c>
      <c r="N38" s="4">
        <f t="shared" si="15"/>
        <v>1</v>
      </c>
      <c r="O38" s="4">
        <f t="shared" si="15"/>
        <v>1</v>
      </c>
      <c r="P38" s="4">
        <f t="shared" si="15"/>
        <v>0</v>
      </c>
      <c r="Q38" s="4">
        <f t="shared" si="15"/>
        <v>0</v>
      </c>
      <c r="R38" s="4">
        <f t="shared" si="15"/>
        <v>0</v>
      </c>
      <c r="S38" s="4">
        <f t="shared" si="15"/>
        <v>0</v>
      </c>
      <c r="T38" s="4">
        <f t="shared" si="15"/>
        <v>0</v>
      </c>
      <c r="U38" s="4">
        <f t="shared" si="15"/>
        <v>0</v>
      </c>
      <c r="V38" s="4">
        <f t="shared" si="15"/>
        <v>0</v>
      </c>
      <c r="W38" s="4">
        <f t="shared" si="15"/>
        <v>0</v>
      </c>
      <c r="X38" s="4">
        <f t="shared" si="15"/>
        <v>0</v>
      </c>
      <c r="Y38" s="4">
        <f t="shared" si="15"/>
        <v>0.5</v>
      </c>
      <c r="Z38" s="4">
        <f t="shared" si="15"/>
        <v>0</v>
      </c>
      <c r="AA38" s="4">
        <f t="shared" si="15"/>
        <v>0.5</v>
      </c>
      <c r="AB38" s="4">
        <f t="shared" si="15"/>
        <v>0.5</v>
      </c>
      <c r="AC38" s="4">
        <f t="shared" si="15"/>
        <v>1</v>
      </c>
      <c r="AD38" s="4">
        <f t="shared" si="15"/>
        <v>0.5</v>
      </c>
      <c r="AE38" s="4">
        <f t="shared" si="15"/>
        <v>0</v>
      </c>
      <c r="AF38" s="4">
        <f t="shared" si="15"/>
        <v>0</v>
      </c>
      <c r="AG38" s="4">
        <f t="shared" si="15"/>
        <v>0</v>
      </c>
      <c r="AH38" s="4">
        <f t="shared" si="15"/>
        <v>0</v>
      </c>
      <c r="AI38" s="4">
        <f t="shared" si="15"/>
        <v>0</v>
      </c>
      <c r="AJ38" s="4">
        <f t="shared" si="15"/>
        <v>1</v>
      </c>
      <c r="AK38" s="4">
        <f t="shared" si="15"/>
        <v>0</v>
      </c>
      <c r="AL38" s="4">
        <f t="shared" si="15"/>
        <v>0</v>
      </c>
      <c r="AM38" s="4">
        <f t="shared" si="15"/>
        <v>1</v>
      </c>
      <c r="AN38" s="4">
        <f t="shared" si="15"/>
        <v>0.5</v>
      </c>
      <c r="AO38" s="4">
        <f t="shared" si="15"/>
        <v>0</v>
      </c>
      <c r="AP38" s="4">
        <f t="shared" si="15"/>
        <v>0</v>
      </c>
      <c r="AQ38" s="4">
        <f t="shared" si="15"/>
        <v>0</v>
      </c>
      <c r="AR38" s="4">
        <f t="shared" si="15"/>
        <v>0</v>
      </c>
      <c r="AS38" s="4">
        <f t="shared" si="15"/>
        <v>0</v>
      </c>
      <c r="AT38" s="4">
        <f t="shared" si="15"/>
        <v>0.5</v>
      </c>
      <c r="AU38" s="4">
        <f t="shared" si="15"/>
        <v>0</v>
      </c>
      <c r="AV38" s="4">
        <f t="shared" si="15"/>
        <v>0</v>
      </c>
      <c r="AW38" s="4">
        <f t="shared" si="15"/>
        <v>0.5</v>
      </c>
      <c r="AX38" s="4">
        <f t="shared" si="15"/>
        <v>0</v>
      </c>
      <c r="AY38" s="4">
        <f t="shared" si="15"/>
        <v>0.5</v>
      </c>
      <c r="AZ38" s="4">
        <f t="shared" si="15"/>
        <v>1</v>
      </c>
      <c r="BA38" s="4">
        <f t="shared" si="15"/>
        <v>0</v>
      </c>
      <c r="BB38" s="4">
        <f t="shared" si="15"/>
        <v>0.5</v>
      </c>
      <c r="BC38" s="4">
        <f t="shared" si="15"/>
        <v>0</v>
      </c>
      <c r="BD38" s="4">
        <f t="shared" si="15"/>
        <v>0</v>
      </c>
      <c r="BE38" s="4">
        <f t="shared" si="15"/>
        <v>0</v>
      </c>
      <c r="BF38" s="4">
        <f t="shared" si="15"/>
        <v>0</v>
      </c>
      <c r="BG38" s="4">
        <f t="shared" si="15"/>
        <v>1</v>
      </c>
      <c r="BH38" s="4">
        <f t="shared" si="15"/>
        <v>0</v>
      </c>
      <c r="BI38" s="4">
        <f t="shared" si="15"/>
        <v>0.5</v>
      </c>
      <c r="BJ38" s="4">
        <f t="shared" si="15"/>
        <v>0</v>
      </c>
      <c r="BK38" s="4">
        <f t="shared" si="15"/>
        <v>0</v>
      </c>
      <c r="BL38" s="146"/>
      <c r="BM38" s="274"/>
      <c r="BN38" s="151"/>
      <c r="BO38" s="274"/>
      <c r="BP38" s="275"/>
      <c r="BQ38" s="190"/>
    </row>
    <row r="39" spans="1:69" ht="36" x14ac:dyDescent="0.25">
      <c r="A39" s="466"/>
      <c r="B39" s="505"/>
      <c r="C39" s="516"/>
      <c r="D39" s="518"/>
      <c r="E39" s="497"/>
      <c r="F39" s="497"/>
      <c r="G39" s="515"/>
      <c r="H39" s="515"/>
      <c r="I39" s="515"/>
      <c r="J39" s="130" t="s">
        <v>195</v>
      </c>
      <c r="K39" s="4" t="s">
        <v>108</v>
      </c>
      <c r="L39" s="4">
        <f>IF(L42=0,0,IF(L42&gt;5,1.5,1))</f>
        <v>0</v>
      </c>
      <c r="M39" s="4">
        <f t="shared" ref="M39:BJ39" si="16">IF(M42=0,0,IF(M42&gt;5,1.5,1))</f>
        <v>1</v>
      </c>
      <c r="N39" s="4">
        <f t="shared" si="16"/>
        <v>0</v>
      </c>
      <c r="O39" s="4">
        <f t="shared" si="16"/>
        <v>1.5</v>
      </c>
      <c r="P39" s="4">
        <f t="shared" si="16"/>
        <v>1.5</v>
      </c>
      <c r="Q39" s="4">
        <f t="shared" si="16"/>
        <v>1</v>
      </c>
      <c r="R39" s="4">
        <f t="shared" si="16"/>
        <v>1</v>
      </c>
      <c r="S39" s="4">
        <f t="shared" si="16"/>
        <v>0</v>
      </c>
      <c r="T39" s="4">
        <f t="shared" si="16"/>
        <v>0</v>
      </c>
      <c r="U39" s="4">
        <f t="shared" si="16"/>
        <v>0</v>
      </c>
      <c r="V39" s="4">
        <f t="shared" si="16"/>
        <v>0</v>
      </c>
      <c r="W39" s="4">
        <f t="shared" si="16"/>
        <v>0</v>
      </c>
      <c r="X39" s="4">
        <f t="shared" si="16"/>
        <v>0</v>
      </c>
      <c r="Y39" s="4">
        <f t="shared" si="16"/>
        <v>1.5</v>
      </c>
      <c r="Z39" s="4">
        <f t="shared" si="16"/>
        <v>0</v>
      </c>
      <c r="AA39" s="4">
        <f t="shared" si="16"/>
        <v>0</v>
      </c>
      <c r="AB39" s="4">
        <f t="shared" si="16"/>
        <v>1</v>
      </c>
      <c r="AC39" s="4">
        <f t="shared" si="16"/>
        <v>1</v>
      </c>
      <c r="AD39" s="4">
        <f t="shared" si="16"/>
        <v>1</v>
      </c>
      <c r="AE39" s="4">
        <f t="shared" si="16"/>
        <v>0</v>
      </c>
      <c r="AF39" s="4">
        <f t="shared" si="16"/>
        <v>0</v>
      </c>
      <c r="AG39" s="4">
        <f t="shared" si="16"/>
        <v>1</v>
      </c>
      <c r="AH39" s="4">
        <f t="shared" si="16"/>
        <v>1</v>
      </c>
      <c r="AI39" s="4">
        <f t="shared" si="16"/>
        <v>1</v>
      </c>
      <c r="AJ39" s="4">
        <f t="shared" si="16"/>
        <v>1.5</v>
      </c>
      <c r="AK39" s="4">
        <f t="shared" si="16"/>
        <v>0</v>
      </c>
      <c r="AL39" s="4">
        <f t="shared" si="16"/>
        <v>0</v>
      </c>
      <c r="AM39" s="4">
        <f t="shared" si="16"/>
        <v>1</v>
      </c>
      <c r="AN39" s="4">
        <f t="shared" si="16"/>
        <v>0</v>
      </c>
      <c r="AO39" s="4">
        <f t="shared" si="16"/>
        <v>1</v>
      </c>
      <c r="AP39" s="4">
        <f t="shared" si="16"/>
        <v>1</v>
      </c>
      <c r="AQ39" s="4">
        <f t="shared" si="16"/>
        <v>0</v>
      </c>
      <c r="AR39" s="4">
        <f t="shared" si="16"/>
        <v>0</v>
      </c>
      <c r="AS39" s="4">
        <f t="shared" si="16"/>
        <v>0</v>
      </c>
      <c r="AT39" s="4">
        <f t="shared" si="16"/>
        <v>1</v>
      </c>
      <c r="AU39" s="4">
        <f t="shared" si="16"/>
        <v>0</v>
      </c>
      <c r="AV39" s="4">
        <f t="shared" si="16"/>
        <v>0</v>
      </c>
      <c r="AW39" s="4">
        <f t="shared" si="16"/>
        <v>0</v>
      </c>
      <c r="AX39" s="4">
        <f t="shared" si="16"/>
        <v>0</v>
      </c>
      <c r="AY39" s="4">
        <f t="shared" si="16"/>
        <v>1.5</v>
      </c>
      <c r="AZ39" s="4">
        <f t="shared" si="16"/>
        <v>0</v>
      </c>
      <c r="BA39" s="4">
        <f t="shared" si="16"/>
        <v>1.5</v>
      </c>
      <c r="BB39" s="4">
        <f t="shared" si="16"/>
        <v>0</v>
      </c>
      <c r="BC39" s="4">
        <f t="shared" si="16"/>
        <v>1</v>
      </c>
      <c r="BD39" s="4">
        <f t="shared" si="16"/>
        <v>0</v>
      </c>
      <c r="BE39" s="4">
        <f t="shared" si="16"/>
        <v>0</v>
      </c>
      <c r="BF39" s="4">
        <f t="shared" si="16"/>
        <v>0</v>
      </c>
      <c r="BG39" s="4">
        <f t="shared" si="16"/>
        <v>1.5</v>
      </c>
      <c r="BH39" s="4">
        <f t="shared" si="16"/>
        <v>0</v>
      </c>
      <c r="BI39" s="4">
        <f t="shared" si="16"/>
        <v>1</v>
      </c>
      <c r="BJ39" s="4">
        <f t="shared" si="16"/>
        <v>0</v>
      </c>
      <c r="BK39" s="4">
        <f t="shared" ref="BK39" si="17">IF(BK42=0,0,IF(BK42&gt;5,1.5,","))</f>
        <v>0</v>
      </c>
      <c r="BL39" s="146"/>
      <c r="BM39" s="274"/>
      <c r="BN39" s="151"/>
      <c r="BO39" s="274"/>
      <c r="BP39" s="275"/>
      <c r="BQ39" s="190"/>
    </row>
    <row r="40" spans="1:69" ht="24" x14ac:dyDescent="0.25">
      <c r="A40" s="466"/>
      <c r="B40" s="505"/>
      <c r="C40" s="517"/>
      <c r="D40" s="518"/>
      <c r="E40" s="497"/>
      <c r="F40" s="497"/>
      <c r="G40" s="515"/>
      <c r="H40" s="515"/>
      <c r="I40" s="515"/>
      <c r="J40" s="130" t="s">
        <v>196</v>
      </c>
      <c r="K40" s="4" t="s">
        <v>108</v>
      </c>
      <c r="L40" s="4">
        <f>IF(L43&gt;4.95,2,0)</f>
        <v>0</v>
      </c>
      <c r="M40" s="4">
        <f t="shared" ref="M40:BK40" si="18">IF(M43&gt;4.95,2,0)</f>
        <v>0</v>
      </c>
      <c r="N40" s="4">
        <f t="shared" si="18"/>
        <v>0</v>
      </c>
      <c r="O40" s="4">
        <f t="shared" si="18"/>
        <v>0</v>
      </c>
      <c r="P40" s="4">
        <f t="shared" si="18"/>
        <v>0</v>
      </c>
      <c r="Q40" s="4">
        <f t="shared" si="18"/>
        <v>0</v>
      </c>
      <c r="R40" s="4">
        <f t="shared" si="18"/>
        <v>2</v>
      </c>
      <c r="S40" s="4">
        <f t="shared" si="18"/>
        <v>0</v>
      </c>
      <c r="T40" s="4">
        <f t="shared" si="18"/>
        <v>0</v>
      </c>
      <c r="U40" s="4">
        <f t="shared" si="18"/>
        <v>0</v>
      </c>
      <c r="V40" s="4">
        <f t="shared" si="18"/>
        <v>0</v>
      </c>
      <c r="W40" s="4">
        <f t="shared" si="18"/>
        <v>0</v>
      </c>
      <c r="X40" s="4">
        <f t="shared" si="18"/>
        <v>0</v>
      </c>
      <c r="Y40" s="4">
        <f t="shared" si="18"/>
        <v>0</v>
      </c>
      <c r="Z40" s="4">
        <f t="shared" si="18"/>
        <v>0</v>
      </c>
      <c r="AA40" s="4">
        <f t="shared" si="18"/>
        <v>0</v>
      </c>
      <c r="AB40" s="4">
        <f t="shared" si="18"/>
        <v>0</v>
      </c>
      <c r="AC40" s="4">
        <f t="shared" si="18"/>
        <v>2</v>
      </c>
      <c r="AD40" s="4">
        <f t="shared" si="18"/>
        <v>0</v>
      </c>
      <c r="AE40" s="4">
        <f t="shared" si="18"/>
        <v>2</v>
      </c>
      <c r="AF40" s="4">
        <f t="shared" si="18"/>
        <v>0</v>
      </c>
      <c r="AG40" s="4">
        <f t="shared" si="18"/>
        <v>0</v>
      </c>
      <c r="AH40" s="4">
        <f t="shared" si="18"/>
        <v>0</v>
      </c>
      <c r="AI40" s="4">
        <f t="shared" si="18"/>
        <v>0</v>
      </c>
      <c r="AJ40" s="4">
        <f t="shared" si="18"/>
        <v>0</v>
      </c>
      <c r="AK40" s="4">
        <f t="shared" si="18"/>
        <v>0</v>
      </c>
      <c r="AL40" s="4">
        <f t="shared" si="18"/>
        <v>2</v>
      </c>
      <c r="AM40" s="4">
        <f t="shared" si="18"/>
        <v>0</v>
      </c>
      <c r="AN40" s="4">
        <f t="shared" si="18"/>
        <v>2</v>
      </c>
      <c r="AO40" s="4">
        <f t="shared" si="18"/>
        <v>0</v>
      </c>
      <c r="AP40" s="4">
        <f t="shared" si="18"/>
        <v>0</v>
      </c>
      <c r="AQ40" s="4">
        <f t="shared" si="18"/>
        <v>0</v>
      </c>
      <c r="AR40" s="4">
        <f t="shared" si="18"/>
        <v>0</v>
      </c>
      <c r="AS40" s="4">
        <f t="shared" si="18"/>
        <v>0</v>
      </c>
      <c r="AT40" s="4">
        <f t="shared" si="18"/>
        <v>0</v>
      </c>
      <c r="AU40" s="4">
        <f t="shared" si="18"/>
        <v>0</v>
      </c>
      <c r="AV40" s="4">
        <f t="shared" si="18"/>
        <v>0</v>
      </c>
      <c r="AW40" s="4">
        <f t="shared" si="18"/>
        <v>0</v>
      </c>
      <c r="AX40" s="4">
        <f t="shared" si="18"/>
        <v>0</v>
      </c>
      <c r="AY40" s="4">
        <f t="shared" si="18"/>
        <v>0</v>
      </c>
      <c r="AZ40" s="4">
        <f t="shared" si="18"/>
        <v>2</v>
      </c>
      <c r="BA40" s="4">
        <f t="shared" si="18"/>
        <v>0</v>
      </c>
      <c r="BB40" s="4">
        <f t="shared" si="18"/>
        <v>0</v>
      </c>
      <c r="BC40" s="4">
        <f t="shared" si="18"/>
        <v>0</v>
      </c>
      <c r="BD40" s="4">
        <f t="shared" si="18"/>
        <v>0</v>
      </c>
      <c r="BE40" s="4">
        <f t="shared" si="18"/>
        <v>0</v>
      </c>
      <c r="BF40" s="4">
        <f t="shared" si="18"/>
        <v>0</v>
      </c>
      <c r="BG40" s="4">
        <f t="shared" si="18"/>
        <v>0</v>
      </c>
      <c r="BH40" s="4">
        <f t="shared" si="18"/>
        <v>0</v>
      </c>
      <c r="BI40" s="4">
        <f t="shared" si="18"/>
        <v>0</v>
      </c>
      <c r="BJ40" s="4">
        <f t="shared" si="18"/>
        <v>0</v>
      </c>
      <c r="BK40" s="4">
        <f t="shared" si="18"/>
        <v>0</v>
      </c>
      <c r="BL40" s="146"/>
      <c r="BM40" s="274"/>
      <c r="BN40" s="151"/>
      <c r="BO40" s="274"/>
      <c r="BP40" s="275"/>
      <c r="BQ40" s="190"/>
    </row>
    <row r="41" spans="1:69" x14ac:dyDescent="0.25">
      <c r="A41" s="466"/>
      <c r="B41" s="505"/>
      <c r="C41" s="79" t="s">
        <v>119</v>
      </c>
      <c r="D41" s="519"/>
      <c r="E41" s="497"/>
      <c r="F41" s="497"/>
      <c r="G41" s="515"/>
      <c r="H41" s="515"/>
      <c r="I41" s="515"/>
      <c r="J41" s="552"/>
      <c r="K41" s="120" t="s">
        <v>18</v>
      </c>
      <c r="L41" s="8">
        <v>6.25</v>
      </c>
      <c r="M41" s="8">
        <v>2.5</v>
      </c>
      <c r="N41" s="8">
        <v>10.344827586206897</v>
      </c>
      <c r="O41" s="8">
        <v>11.764705882352942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2.7027027027027026</v>
      </c>
      <c r="Z41" s="8">
        <v>0</v>
      </c>
      <c r="AA41" s="8">
        <v>2.8571428571428572</v>
      </c>
      <c r="AB41" s="8">
        <v>4.166666666666667</v>
      </c>
      <c r="AC41" s="8">
        <v>13.636363636363637</v>
      </c>
      <c r="AD41" s="8">
        <v>6.7796610169491522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12.5</v>
      </c>
      <c r="AK41" s="8">
        <v>0</v>
      </c>
      <c r="AL41" s="8">
        <v>0</v>
      </c>
      <c r="AM41" s="8">
        <v>12.121212121212121</v>
      </c>
      <c r="AN41" s="8">
        <v>2.0408163265306123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2.4390243902439024</v>
      </c>
      <c r="AU41" s="8">
        <v>0</v>
      </c>
      <c r="AV41" s="8">
        <v>0</v>
      </c>
      <c r="AW41" s="8">
        <v>2.7027027027027026</v>
      </c>
      <c r="AX41" s="8">
        <v>0</v>
      </c>
      <c r="AY41" s="8">
        <v>3.8461538461538463</v>
      </c>
      <c r="AZ41" s="8">
        <v>10.344827586206897</v>
      </c>
      <c r="BA41" s="8">
        <v>0</v>
      </c>
      <c r="BB41" s="8">
        <v>4</v>
      </c>
      <c r="BC41" s="8">
        <v>0</v>
      </c>
      <c r="BD41" s="8">
        <v>0</v>
      </c>
      <c r="BE41" s="8">
        <v>0</v>
      </c>
      <c r="BF41" s="8">
        <v>0</v>
      </c>
      <c r="BG41" s="8">
        <v>14.285714285714286</v>
      </c>
      <c r="BH41" s="8">
        <v>0</v>
      </c>
      <c r="BI41" s="8">
        <v>2.3809523809523809</v>
      </c>
      <c r="BJ41" s="8">
        <v>0</v>
      </c>
      <c r="BK41" s="8">
        <v>0</v>
      </c>
      <c r="BL41" s="249"/>
      <c r="BM41" s="274"/>
      <c r="BN41" s="151"/>
      <c r="BO41" s="274">
        <v>5.09</v>
      </c>
      <c r="BP41" s="275">
        <v>6.8</v>
      </c>
      <c r="BQ41" s="176">
        <v>3.0523917995444192</v>
      </c>
    </row>
    <row r="42" spans="1:69" x14ac:dyDescent="0.25">
      <c r="A42" s="466"/>
      <c r="B42" s="505"/>
      <c r="C42" s="79" t="s">
        <v>31</v>
      </c>
      <c r="D42" s="519"/>
      <c r="E42" s="497"/>
      <c r="F42" s="497"/>
      <c r="G42" s="515"/>
      <c r="H42" s="515"/>
      <c r="I42" s="515"/>
      <c r="J42" s="528"/>
      <c r="K42" s="120" t="s">
        <v>18</v>
      </c>
      <c r="L42" s="8">
        <v>0</v>
      </c>
      <c r="M42" s="8">
        <v>2.5</v>
      </c>
      <c r="N42" s="8">
        <v>0</v>
      </c>
      <c r="O42" s="8">
        <v>9.8039215686274517</v>
      </c>
      <c r="P42" s="8">
        <v>5.5555555555555554</v>
      </c>
      <c r="Q42" s="8">
        <v>4.5454545454545459</v>
      </c>
      <c r="R42" s="8">
        <v>2.0408163265306123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5.4054054054054053</v>
      </c>
      <c r="Z42" s="8">
        <v>0</v>
      </c>
      <c r="AA42" s="8">
        <v>0</v>
      </c>
      <c r="AB42" s="8">
        <v>2.7777777777777777</v>
      </c>
      <c r="AC42" s="8">
        <v>3.4090909090909092</v>
      </c>
      <c r="AD42" s="8">
        <v>1.6949152542372881</v>
      </c>
      <c r="AE42" s="8">
        <v>0</v>
      </c>
      <c r="AF42" s="8">
        <v>0</v>
      </c>
      <c r="AG42" s="8">
        <v>3.0303030303030303</v>
      </c>
      <c r="AH42" s="8">
        <v>2.5</v>
      </c>
      <c r="AI42" s="8">
        <v>3.125</v>
      </c>
      <c r="AJ42" s="8">
        <v>12.5</v>
      </c>
      <c r="AK42" s="8">
        <v>0</v>
      </c>
      <c r="AL42" s="8">
        <v>0</v>
      </c>
      <c r="AM42" s="8">
        <v>4.5454545454545459</v>
      </c>
      <c r="AN42" s="8">
        <v>0</v>
      </c>
      <c r="AO42" s="8">
        <v>3.0769230769230771</v>
      </c>
      <c r="AP42" s="8">
        <v>3.7037037037037037</v>
      </c>
      <c r="AQ42" s="8">
        <v>0</v>
      </c>
      <c r="AR42" s="8">
        <v>0</v>
      </c>
      <c r="AS42" s="8">
        <v>0</v>
      </c>
      <c r="AT42" s="8">
        <v>2.4390243902439024</v>
      </c>
      <c r="AU42" s="8">
        <v>0</v>
      </c>
      <c r="AV42" s="8">
        <v>0</v>
      </c>
      <c r="AW42" s="8">
        <v>0</v>
      </c>
      <c r="AX42" s="8">
        <v>0</v>
      </c>
      <c r="AY42" s="8">
        <v>7.6923076923076925</v>
      </c>
      <c r="AZ42" s="8">
        <v>0</v>
      </c>
      <c r="BA42" s="8">
        <v>23.80952380952381</v>
      </c>
      <c r="BB42" s="8">
        <v>0</v>
      </c>
      <c r="BC42" s="8">
        <v>4.2553191489361701</v>
      </c>
      <c r="BD42" s="8">
        <v>0</v>
      </c>
      <c r="BE42" s="8">
        <v>0</v>
      </c>
      <c r="BF42" s="8">
        <v>0</v>
      </c>
      <c r="BG42" s="8">
        <v>7.1428571428571432</v>
      </c>
      <c r="BH42" s="8">
        <v>0</v>
      </c>
      <c r="BI42" s="8">
        <v>4.7619047619047619</v>
      </c>
      <c r="BJ42" s="8">
        <v>0</v>
      </c>
      <c r="BK42" s="8">
        <v>0</v>
      </c>
      <c r="BL42" s="249"/>
      <c r="BM42" s="274"/>
      <c r="BN42" s="151"/>
      <c r="BO42" s="274">
        <v>1.1000000000000001</v>
      </c>
      <c r="BP42" s="275">
        <v>1.9</v>
      </c>
      <c r="BQ42" s="176">
        <v>2.5056947608200457</v>
      </c>
    </row>
    <row r="43" spans="1:69" ht="23.25" customHeight="1" thickBot="1" x14ac:dyDescent="0.3">
      <c r="A43" s="466"/>
      <c r="B43" s="505"/>
      <c r="C43" s="80" t="s">
        <v>32</v>
      </c>
      <c r="D43" s="520"/>
      <c r="E43" s="488"/>
      <c r="F43" s="488"/>
      <c r="G43" s="437"/>
      <c r="H43" s="437"/>
      <c r="I43" s="437"/>
      <c r="J43" s="379"/>
      <c r="K43" s="120" t="s">
        <v>18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10.204081632653061</v>
      </c>
      <c r="S43" s="8">
        <v>3.5714285714285716</v>
      </c>
      <c r="T43" s="8">
        <v>0</v>
      </c>
      <c r="U43" s="8">
        <v>0</v>
      </c>
      <c r="V43" s="8">
        <v>0</v>
      </c>
      <c r="W43" s="8">
        <v>0</v>
      </c>
      <c r="X43" s="8">
        <v>2.7777777777777777</v>
      </c>
      <c r="Y43" s="8">
        <v>0</v>
      </c>
      <c r="Z43" s="8">
        <v>0</v>
      </c>
      <c r="AA43" s="8">
        <v>2.8571428571428572</v>
      </c>
      <c r="AB43" s="8">
        <v>0</v>
      </c>
      <c r="AC43" s="8">
        <v>9.0909090909090917</v>
      </c>
      <c r="AD43" s="8">
        <v>0</v>
      </c>
      <c r="AE43" s="8">
        <v>7.1428571428571432</v>
      </c>
      <c r="AF43" s="8">
        <v>0</v>
      </c>
      <c r="AG43" s="8">
        <v>3.0303030303030303</v>
      </c>
      <c r="AH43" s="8">
        <v>0</v>
      </c>
      <c r="AI43" s="8">
        <v>0</v>
      </c>
      <c r="AJ43" s="8">
        <v>0</v>
      </c>
      <c r="AK43" s="8">
        <v>0</v>
      </c>
      <c r="AL43" s="8">
        <v>16.666666666666668</v>
      </c>
      <c r="AM43" s="8">
        <v>1.5151515151515151</v>
      </c>
      <c r="AN43" s="8">
        <v>8.1632653061224492</v>
      </c>
      <c r="AO43" s="8">
        <v>3.0769230769230771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2.5</v>
      </c>
      <c r="AV43" s="8">
        <v>0</v>
      </c>
      <c r="AW43" s="8">
        <v>0</v>
      </c>
      <c r="AX43" s="8">
        <v>0</v>
      </c>
      <c r="AY43" s="8">
        <v>0</v>
      </c>
      <c r="AZ43" s="8">
        <v>10.344827586206897</v>
      </c>
      <c r="BA43" s="8">
        <v>4.7619047619047619</v>
      </c>
      <c r="BB43" s="8">
        <v>0</v>
      </c>
      <c r="BC43" s="8">
        <v>2.1276595744680851</v>
      </c>
      <c r="BD43" s="8">
        <v>0</v>
      </c>
      <c r="BE43" s="8">
        <v>0</v>
      </c>
      <c r="BF43" s="8">
        <v>2.1276595744680851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249"/>
      <c r="BM43" s="274"/>
      <c r="BN43" s="151"/>
      <c r="BO43" s="274">
        <v>1.8</v>
      </c>
      <c r="BP43" s="275">
        <v>4.3</v>
      </c>
      <c r="BQ43" s="176">
        <v>2.0956719817767655</v>
      </c>
    </row>
    <row r="44" spans="1:69" ht="27.75" customHeight="1" x14ac:dyDescent="0.25">
      <c r="A44" s="466"/>
      <c r="B44" s="482"/>
      <c r="C44" s="507" t="s">
        <v>160</v>
      </c>
      <c r="D44" s="285" t="s">
        <v>186</v>
      </c>
      <c r="E44" s="487" t="s">
        <v>15</v>
      </c>
      <c r="F44" s="487" t="s">
        <v>248</v>
      </c>
      <c r="G44" s="462"/>
      <c r="H44" s="462"/>
      <c r="I44" s="462"/>
      <c r="J44" s="111" t="s">
        <v>180</v>
      </c>
      <c r="K44" s="19" t="s">
        <v>108</v>
      </c>
      <c r="L44" s="19">
        <f t="shared" ref="L44:BA44" si="19">L47*0.3</f>
        <v>0</v>
      </c>
      <c r="M44" s="19">
        <f t="shared" si="19"/>
        <v>0.3</v>
      </c>
      <c r="N44" s="19">
        <f t="shared" si="19"/>
        <v>1.2</v>
      </c>
      <c r="O44" s="19">
        <f t="shared" si="19"/>
        <v>0.89999999999999991</v>
      </c>
      <c r="P44" s="19">
        <f t="shared" si="19"/>
        <v>0.6</v>
      </c>
      <c r="Q44" s="19">
        <f t="shared" si="19"/>
        <v>0.6</v>
      </c>
      <c r="R44" s="19">
        <f t="shared" si="19"/>
        <v>0.6</v>
      </c>
      <c r="S44" s="19">
        <f t="shared" si="19"/>
        <v>0</v>
      </c>
      <c r="T44" s="19">
        <f t="shared" si="19"/>
        <v>0.3</v>
      </c>
      <c r="U44" s="19">
        <f t="shared" si="19"/>
        <v>0</v>
      </c>
      <c r="V44" s="19">
        <f t="shared" si="19"/>
        <v>0</v>
      </c>
      <c r="W44" s="19">
        <f t="shared" si="19"/>
        <v>0.3</v>
      </c>
      <c r="X44" s="19">
        <f t="shared" si="19"/>
        <v>0</v>
      </c>
      <c r="Y44" s="19">
        <f t="shared" si="19"/>
        <v>0.3</v>
      </c>
      <c r="Z44" s="19">
        <f t="shared" si="19"/>
        <v>0</v>
      </c>
      <c r="AA44" s="19">
        <f t="shared" si="19"/>
        <v>0.89999999999999991</v>
      </c>
      <c r="AB44" s="19">
        <f t="shared" si="19"/>
        <v>0.3</v>
      </c>
      <c r="AC44" s="19">
        <f t="shared" si="19"/>
        <v>0.6</v>
      </c>
      <c r="AD44" s="19">
        <f t="shared" si="19"/>
        <v>1.5</v>
      </c>
      <c r="AE44" s="19">
        <f t="shared" si="19"/>
        <v>0</v>
      </c>
      <c r="AF44" s="19">
        <f t="shared" si="19"/>
        <v>0</v>
      </c>
      <c r="AG44" s="19">
        <f t="shared" si="19"/>
        <v>0.3</v>
      </c>
      <c r="AH44" s="19">
        <f t="shared" si="19"/>
        <v>0.89999999999999991</v>
      </c>
      <c r="AI44" s="19">
        <f t="shared" si="19"/>
        <v>0.89999999999999991</v>
      </c>
      <c r="AJ44" s="19">
        <f t="shared" si="19"/>
        <v>0</v>
      </c>
      <c r="AK44" s="19">
        <f t="shared" si="19"/>
        <v>0.3</v>
      </c>
      <c r="AL44" s="19">
        <f t="shared" si="19"/>
        <v>0.89999999999999991</v>
      </c>
      <c r="AM44" s="19">
        <f t="shared" si="19"/>
        <v>0.6</v>
      </c>
      <c r="AN44" s="19">
        <f t="shared" si="19"/>
        <v>0</v>
      </c>
      <c r="AO44" s="19">
        <f t="shared" si="19"/>
        <v>1.7999999999999998</v>
      </c>
      <c r="AP44" s="19">
        <f t="shared" si="19"/>
        <v>0.6</v>
      </c>
      <c r="AQ44" s="19">
        <f t="shared" si="19"/>
        <v>0</v>
      </c>
      <c r="AR44" s="19">
        <f t="shared" si="19"/>
        <v>0.6</v>
      </c>
      <c r="AS44" s="19">
        <f t="shared" si="19"/>
        <v>1.2</v>
      </c>
      <c r="AT44" s="19">
        <f t="shared" si="19"/>
        <v>0.3</v>
      </c>
      <c r="AU44" s="19">
        <f t="shared" si="19"/>
        <v>0.3</v>
      </c>
      <c r="AV44" s="19">
        <f t="shared" si="19"/>
        <v>0</v>
      </c>
      <c r="AW44" s="19">
        <f t="shared" si="19"/>
        <v>0</v>
      </c>
      <c r="AX44" s="19">
        <f t="shared" si="19"/>
        <v>0</v>
      </c>
      <c r="AY44" s="19">
        <f t="shared" si="19"/>
        <v>0</v>
      </c>
      <c r="AZ44" s="19">
        <f t="shared" si="19"/>
        <v>0.6</v>
      </c>
      <c r="BA44" s="19">
        <f t="shared" si="19"/>
        <v>0.6</v>
      </c>
      <c r="BB44" s="19">
        <f>BB47*0.3</f>
        <v>0.3</v>
      </c>
      <c r="BC44" s="19">
        <f t="shared" ref="BC44:BK44" si="20">BC47*0.3</f>
        <v>0.3</v>
      </c>
      <c r="BD44" s="19">
        <f t="shared" si="20"/>
        <v>0.3</v>
      </c>
      <c r="BE44" s="19">
        <f t="shared" si="20"/>
        <v>0</v>
      </c>
      <c r="BF44" s="19">
        <f t="shared" si="20"/>
        <v>0.89999999999999991</v>
      </c>
      <c r="BG44" s="19">
        <f t="shared" si="20"/>
        <v>0</v>
      </c>
      <c r="BH44" s="19">
        <f t="shared" si="20"/>
        <v>0.3</v>
      </c>
      <c r="BI44" s="19">
        <f t="shared" si="20"/>
        <v>0.3</v>
      </c>
      <c r="BJ44" s="19">
        <f t="shared" si="20"/>
        <v>0.3</v>
      </c>
      <c r="BK44" s="19">
        <f t="shared" si="20"/>
        <v>0</v>
      </c>
      <c r="BL44" s="146"/>
      <c r="BM44" s="274"/>
      <c r="BN44" s="151"/>
      <c r="BO44" s="274"/>
      <c r="BP44" s="275"/>
      <c r="BQ44" s="190"/>
    </row>
    <row r="45" spans="1:69" ht="30.75" customHeight="1" x14ac:dyDescent="0.25">
      <c r="A45" s="466"/>
      <c r="B45" s="482"/>
      <c r="C45" s="508"/>
      <c r="D45" s="536"/>
      <c r="E45" s="514"/>
      <c r="F45" s="497"/>
      <c r="G45" s="514"/>
      <c r="H45" s="514"/>
      <c r="I45" s="514"/>
      <c r="J45" s="111" t="s">
        <v>181</v>
      </c>
      <c r="K45" s="19" t="s">
        <v>108</v>
      </c>
      <c r="L45" s="19"/>
      <c r="M45" s="19"/>
      <c r="N45" s="25"/>
      <c r="O45" s="25"/>
      <c r="P45" s="19"/>
      <c r="Q45" s="19"/>
      <c r="R45" s="19"/>
      <c r="S45" s="25"/>
      <c r="T45" s="19"/>
      <c r="U45" s="25"/>
      <c r="V45" s="19"/>
      <c r="W45" s="25"/>
      <c r="X45" s="19"/>
      <c r="Y45" s="25"/>
      <c r="Z45" s="25"/>
      <c r="AA45" s="25"/>
      <c r="AB45" s="25"/>
      <c r="AC45" s="25">
        <v>0.4</v>
      </c>
      <c r="AD45" s="25"/>
      <c r="AE45" s="19"/>
      <c r="AF45" s="19"/>
      <c r="AG45" s="19"/>
      <c r="AH45" s="19"/>
      <c r="AI45" s="19"/>
      <c r="AJ45" s="25"/>
      <c r="AK45" s="19"/>
      <c r="AL45" s="25"/>
      <c r="AM45" s="25"/>
      <c r="AN45" s="19"/>
      <c r="AO45" s="25"/>
      <c r="AP45" s="19"/>
      <c r="AQ45" s="19"/>
      <c r="AR45" s="19"/>
      <c r="AS45" s="25"/>
      <c r="AT45" s="19"/>
      <c r="AU45" s="25"/>
      <c r="AV45" s="19"/>
      <c r="AW45" s="25"/>
      <c r="AX45" s="25"/>
      <c r="AY45" s="19"/>
      <c r="AZ45" s="25"/>
      <c r="BA45" s="25"/>
      <c r="BB45" s="19"/>
      <c r="BC45" s="25"/>
      <c r="BD45" s="25"/>
      <c r="BE45" s="19"/>
      <c r="BF45" s="25"/>
      <c r="BG45" s="19"/>
      <c r="BH45" s="25"/>
      <c r="BI45" s="25"/>
      <c r="BJ45" s="19"/>
      <c r="BK45" s="19"/>
      <c r="BL45" s="146"/>
      <c r="BM45" s="274"/>
      <c r="BN45" s="151"/>
      <c r="BO45" s="274"/>
      <c r="BP45" s="275"/>
      <c r="BQ45" s="190"/>
    </row>
    <row r="46" spans="1:69" ht="24" x14ac:dyDescent="0.25">
      <c r="A46" s="466"/>
      <c r="B46" s="482"/>
      <c r="C46" s="509"/>
      <c r="D46" s="536"/>
      <c r="E46" s="514"/>
      <c r="F46" s="497"/>
      <c r="G46" s="514"/>
      <c r="H46" s="514"/>
      <c r="I46" s="514"/>
      <c r="J46" s="111" t="s">
        <v>182</v>
      </c>
      <c r="K46" s="19" t="s">
        <v>108</v>
      </c>
      <c r="L46" s="19"/>
      <c r="M46" s="19"/>
      <c r="N46" s="25"/>
      <c r="O46" s="25"/>
      <c r="P46" s="19"/>
      <c r="Q46" s="19"/>
      <c r="R46" s="19"/>
      <c r="S46" s="25"/>
      <c r="T46" s="19"/>
      <c r="U46" s="25"/>
      <c r="V46" s="19"/>
      <c r="W46" s="25"/>
      <c r="X46" s="19"/>
      <c r="Y46" s="25"/>
      <c r="Z46" s="25"/>
      <c r="AA46" s="25"/>
      <c r="AB46" s="25"/>
      <c r="AC46" s="25">
        <v>0.5</v>
      </c>
      <c r="AD46" s="25"/>
      <c r="AE46" s="19"/>
      <c r="AF46" s="19"/>
      <c r="AG46" s="19"/>
      <c r="AH46" s="19"/>
      <c r="AI46" s="19"/>
      <c r="AJ46" s="25"/>
      <c r="AK46" s="19"/>
      <c r="AL46" s="25"/>
      <c r="AM46" s="25">
        <v>0.5</v>
      </c>
      <c r="AN46" s="19"/>
      <c r="AO46" s="25"/>
      <c r="AP46" s="19"/>
      <c r="AQ46" s="19"/>
      <c r="AR46" s="19"/>
      <c r="AS46" s="25"/>
      <c r="AT46" s="19"/>
      <c r="AU46" s="25"/>
      <c r="AV46" s="19"/>
      <c r="AW46" s="25"/>
      <c r="AX46" s="25"/>
      <c r="AY46" s="19"/>
      <c r="AZ46" s="25"/>
      <c r="BA46" s="25"/>
      <c r="BB46" s="19"/>
      <c r="BC46" s="25"/>
      <c r="BD46" s="25"/>
      <c r="BE46" s="19"/>
      <c r="BF46" s="25"/>
      <c r="BG46" s="19"/>
      <c r="BH46" s="25"/>
      <c r="BI46" s="25"/>
      <c r="BJ46" s="19"/>
      <c r="BK46" s="19"/>
      <c r="BL46" s="146"/>
      <c r="BM46" s="274"/>
      <c r="BN46" s="151"/>
      <c r="BO46" s="274"/>
      <c r="BP46" s="275"/>
      <c r="BQ46" s="190"/>
    </row>
    <row r="47" spans="1:69" x14ac:dyDescent="0.25">
      <c r="A47" s="466"/>
      <c r="B47" s="482"/>
      <c r="C47" s="78" t="s">
        <v>119</v>
      </c>
      <c r="D47" s="536"/>
      <c r="E47" s="514"/>
      <c r="F47" s="497"/>
      <c r="G47" s="514"/>
      <c r="H47" s="514"/>
      <c r="I47" s="514"/>
      <c r="J47" s="319" t="s">
        <v>279</v>
      </c>
      <c r="K47" s="120" t="s">
        <v>38</v>
      </c>
      <c r="L47" s="152">
        <v>0</v>
      </c>
      <c r="M47" s="152">
        <v>1</v>
      </c>
      <c r="N47" s="152">
        <v>4</v>
      </c>
      <c r="O47" s="152">
        <v>3</v>
      </c>
      <c r="P47" s="152">
        <v>2</v>
      </c>
      <c r="Q47" s="152">
        <v>2</v>
      </c>
      <c r="R47" s="152">
        <v>2</v>
      </c>
      <c r="S47" s="152">
        <v>0</v>
      </c>
      <c r="T47" s="152">
        <v>1</v>
      </c>
      <c r="U47" s="152">
        <v>0</v>
      </c>
      <c r="V47" s="152">
        <v>0</v>
      </c>
      <c r="W47" s="152">
        <v>1</v>
      </c>
      <c r="X47" s="152">
        <v>0</v>
      </c>
      <c r="Y47" s="152">
        <v>1</v>
      </c>
      <c r="Z47" s="152">
        <v>0</v>
      </c>
      <c r="AA47" s="152">
        <v>3</v>
      </c>
      <c r="AB47" s="152">
        <v>1</v>
      </c>
      <c r="AC47" s="152">
        <v>2</v>
      </c>
      <c r="AD47" s="152">
        <v>5</v>
      </c>
      <c r="AE47" s="152">
        <v>0</v>
      </c>
      <c r="AF47" s="152">
        <v>0</v>
      </c>
      <c r="AG47" s="152">
        <v>1</v>
      </c>
      <c r="AH47" s="152">
        <v>3</v>
      </c>
      <c r="AI47" s="152">
        <v>3</v>
      </c>
      <c r="AJ47" s="152">
        <v>0</v>
      </c>
      <c r="AK47" s="152">
        <v>1</v>
      </c>
      <c r="AL47" s="152">
        <v>3</v>
      </c>
      <c r="AM47" s="152">
        <v>2</v>
      </c>
      <c r="AN47" s="152">
        <v>0</v>
      </c>
      <c r="AO47" s="152">
        <v>6</v>
      </c>
      <c r="AP47" s="152">
        <v>2</v>
      </c>
      <c r="AQ47" s="152">
        <v>0</v>
      </c>
      <c r="AR47" s="152">
        <v>2</v>
      </c>
      <c r="AS47" s="152">
        <v>4</v>
      </c>
      <c r="AT47" s="152">
        <v>1</v>
      </c>
      <c r="AU47" s="152">
        <v>1</v>
      </c>
      <c r="AV47" s="152">
        <v>0</v>
      </c>
      <c r="AW47" s="152">
        <v>0</v>
      </c>
      <c r="AX47" s="152">
        <v>0</v>
      </c>
      <c r="AY47" s="152">
        <v>0</v>
      </c>
      <c r="AZ47" s="152">
        <v>2</v>
      </c>
      <c r="BA47" s="152">
        <v>2</v>
      </c>
      <c r="BB47" s="152">
        <v>1</v>
      </c>
      <c r="BC47" s="152">
        <v>1</v>
      </c>
      <c r="BD47" s="152">
        <v>1</v>
      </c>
      <c r="BE47" s="152">
        <v>0</v>
      </c>
      <c r="BF47" s="152">
        <v>3</v>
      </c>
      <c r="BG47" s="152">
        <v>0</v>
      </c>
      <c r="BH47" s="152">
        <v>1</v>
      </c>
      <c r="BI47" s="152">
        <v>1</v>
      </c>
      <c r="BJ47" s="152">
        <v>1</v>
      </c>
      <c r="BK47" s="152">
        <v>0</v>
      </c>
      <c r="BL47" s="146"/>
      <c r="BM47" s="274"/>
      <c r="BN47" s="151"/>
      <c r="BO47" s="274">
        <v>38</v>
      </c>
      <c r="BP47" s="275">
        <v>37</v>
      </c>
      <c r="BQ47" s="190">
        <v>30</v>
      </c>
    </row>
    <row r="48" spans="1:69" x14ac:dyDescent="0.25">
      <c r="A48" s="466"/>
      <c r="B48" s="482"/>
      <c r="C48" s="78" t="s">
        <v>31</v>
      </c>
      <c r="D48" s="536"/>
      <c r="E48" s="514"/>
      <c r="F48" s="497"/>
      <c r="G48" s="514"/>
      <c r="H48" s="514"/>
      <c r="I48" s="514"/>
      <c r="J48" s="551"/>
      <c r="K48" s="122" t="s">
        <v>38</v>
      </c>
      <c r="L48" s="151"/>
      <c r="M48" s="151"/>
      <c r="N48" s="8"/>
      <c r="O48" s="8"/>
      <c r="P48" s="151"/>
      <c r="Q48" s="151"/>
      <c r="R48" s="151"/>
      <c r="S48" s="8"/>
      <c r="T48" s="151"/>
      <c r="U48" s="8"/>
      <c r="V48" s="151"/>
      <c r="W48" s="8"/>
      <c r="X48" s="151"/>
      <c r="Y48" s="8"/>
      <c r="Z48" s="8"/>
      <c r="AA48" s="8"/>
      <c r="AB48" s="8"/>
      <c r="AC48" s="9">
        <v>1</v>
      </c>
      <c r="AD48" s="8"/>
      <c r="AE48" s="151"/>
      <c r="AF48" s="151"/>
      <c r="AG48" s="151"/>
      <c r="AH48" s="151"/>
      <c r="AI48" s="151"/>
      <c r="AJ48" s="8"/>
      <c r="AK48" s="151"/>
      <c r="AL48" s="8"/>
      <c r="AM48" s="8"/>
      <c r="AN48" s="151"/>
      <c r="AO48" s="8"/>
      <c r="AP48" s="151"/>
      <c r="AQ48" s="151"/>
      <c r="AR48" s="151"/>
      <c r="AS48" s="8"/>
      <c r="AT48" s="151"/>
      <c r="AU48" s="8"/>
      <c r="AV48" s="151"/>
      <c r="AW48" s="8"/>
      <c r="AX48" s="8"/>
      <c r="AY48" s="151"/>
      <c r="AZ48" s="8"/>
      <c r="BA48" s="8"/>
      <c r="BB48" s="151"/>
      <c r="BC48" s="8"/>
      <c r="BD48" s="8"/>
      <c r="BE48" s="151"/>
      <c r="BF48" s="8"/>
      <c r="BG48" s="151"/>
      <c r="BH48" s="8"/>
      <c r="BI48" s="8"/>
      <c r="BJ48" s="151"/>
      <c r="BK48" s="151"/>
      <c r="BL48" s="146"/>
      <c r="BM48" s="274"/>
      <c r="BN48" s="151"/>
      <c r="BO48" s="274">
        <v>10</v>
      </c>
      <c r="BP48" s="275">
        <v>10</v>
      </c>
      <c r="BQ48" s="190">
        <v>1</v>
      </c>
    </row>
    <row r="49" spans="1:69" ht="16.5" thickBot="1" x14ac:dyDescent="0.3">
      <c r="A49" s="466"/>
      <c r="B49" s="482"/>
      <c r="C49" s="80" t="s">
        <v>32</v>
      </c>
      <c r="D49" s="537"/>
      <c r="E49" s="401"/>
      <c r="F49" s="488"/>
      <c r="G49" s="401"/>
      <c r="H49" s="401"/>
      <c r="I49" s="401"/>
      <c r="J49" s="320"/>
      <c r="K49" s="122" t="s">
        <v>38</v>
      </c>
      <c r="L49" s="151"/>
      <c r="M49" s="151"/>
      <c r="N49" s="8"/>
      <c r="O49" s="8"/>
      <c r="P49" s="151"/>
      <c r="Q49" s="151"/>
      <c r="R49" s="151"/>
      <c r="S49" s="8"/>
      <c r="T49" s="151"/>
      <c r="U49" s="8"/>
      <c r="V49" s="151"/>
      <c r="W49" s="8"/>
      <c r="X49" s="151"/>
      <c r="Y49" s="8"/>
      <c r="Z49" s="8"/>
      <c r="AA49" s="8"/>
      <c r="AB49" s="8"/>
      <c r="AC49" s="8">
        <v>1</v>
      </c>
      <c r="AD49" s="8"/>
      <c r="AE49" s="151"/>
      <c r="AF49" s="151"/>
      <c r="AG49" s="151"/>
      <c r="AH49" s="151"/>
      <c r="AI49" s="151"/>
      <c r="AJ49" s="8"/>
      <c r="AK49" s="151"/>
      <c r="AL49" s="8"/>
      <c r="AM49" s="8">
        <v>1</v>
      </c>
      <c r="AN49" s="151"/>
      <c r="AO49" s="8"/>
      <c r="AP49" s="151"/>
      <c r="AQ49" s="151"/>
      <c r="AR49" s="151"/>
      <c r="AS49" s="8"/>
      <c r="AT49" s="151"/>
      <c r="AU49" s="8"/>
      <c r="AV49" s="151"/>
      <c r="AW49" s="8"/>
      <c r="AX49" s="8"/>
      <c r="AY49" s="151"/>
      <c r="AZ49" s="8"/>
      <c r="BA49" s="8"/>
      <c r="BB49" s="151"/>
      <c r="BC49" s="8"/>
      <c r="BD49" s="8"/>
      <c r="BE49" s="151"/>
      <c r="BF49" s="8"/>
      <c r="BG49" s="151"/>
      <c r="BH49" s="8"/>
      <c r="BI49" s="8"/>
      <c r="BJ49" s="151"/>
      <c r="BK49" s="151"/>
      <c r="BL49" s="146"/>
      <c r="BM49" s="274"/>
      <c r="BN49" s="151"/>
      <c r="BO49" s="274">
        <v>1</v>
      </c>
      <c r="BP49" s="275">
        <v>0</v>
      </c>
      <c r="BQ49" s="190">
        <v>2</v>
      </c>
    </row>
    <row r="50" spans="1:69" ht="24.75" customHeight="1" x14ac:dyDescent="0.25">
      <c r="A50" s="466"/>
      <c r="B50" s="482"/>
      <c r="C50" s="507" t="s">
        <v>161</v>
      </c>
      <c r="D50" s="285" t="s">
        <v>187</v>
      </c>
      <c r="E50" s="544">
        <v>42156</v>
      </c>
      <c r="F50" s="544" t="s">
        <v>248</v>
      </c>
      <c r="G50" s="547"/>
      <c r="H50" s="547"/>
      <c r="I50" s="547"/>
      <c r="J50" s="111" t="s">
        <v>183</v>
      </c>
      <c r="K50" s="19" t="s">
        <v>17</v>
      </c>
      <c r="L50" s="19">
        <f>L53*1</f>
        <v>0</v>
      </c>
      <c r="M50" s="19">
        <f t="shared" ref="M50:BK50" si="21">M53*1</f>
        <v>0</v>
      </c>
      <c r="N50" s="19">
        <f t="shared" si="21"/>
        <v>1</v>
      </c>
      <c r="O50" s="19">
        <f t="shared" si="21"/>
        <v>2</v>
      </c>
      <c r="P50" s="19">
        <f t="shared" si="21"/>
        <v>0</v>
      </c>
      <c r="Q50" s="19">
        <f t="shared" si="21"/>
        <v>1</v>
      </c>
      <c r="R50" s="19">
        <f t="shared" si="21"/>
        <v>1</v>
      </c>
      <c r="S50" s="19">
        <f t="shared" si="21"/>
        <v>0</v>
      </c>
      <c r="T50" s="19">
        <f t="shared" si="21"/>
        <v>1</v>
      </c>
      <c r="U50" s="19">
        <f t="shared" si="21"/>
        <v>0</v>
      </c>
      <c r="V50" s="19">
        <f t="shared" si="21"/>
        <v>0</v>
      </c>
      <c r="W50" s="19">
        <f t="shared" si="21"/>
        <v>0</v>
      </c>
      <c r="X50" s="19">
        <f t="shared" si="21"/>
        <v>0</v>
      </c>
      <c r="Y50" s="19">
        <f t="shared" si="21"/>
        <v>0</v>
      </c>
      <c r="Z50" s="19">
        <f t="shared" si="21"/>
        <v>0</v>
      </c>
      <c r="AA50" s="19">
        <f t="shared" si="21"/>
        <v>2</v>
      </c>
      <c r="AB50" s="19">
        <f t="shared" si="21"/>
        <v>1</v>
      </c>
      <c r="AC50" s="19">
        <f t="shared" si="21"/>
        <v>1</v>
      </c>
      <c r="AD50" s="19">
        <f t="shared" si="21"/>
        <v>1</v>
      </c>
      <c r="AE50" s="19">
        <f t="shared" si="21"/>
        <v>0</v>
      </c>
      <c r="AF50" s="19">
        <f t="shared" si="21"/>
        <v>0</v>
      </c>
      <c r="AG50" s="19">
        <f t="shared" si="21"/>
        <v>0</v>
      </c>
      <c r="AH50" s="19">
        <f t="shared" si="21"/>
        <v>0</v>
      </c>
      <c r="AI50" s="19">
        <f t="shared" si="21"/>
        <v>1</v>
      </c>
      <c r="AJ50" s="19">
        <f t="shared" si="21"/>
        <v>0</v>
      </c>
      <c r="AK50" s="19">
        <f t="shared" si="21"/>
        <v>0</v>
      </c>
      <c r="AL50" s="19">
        <f t="shared" si="21"/>
        <v>0</v>
      </c>
      <c r="AM50" s="19">
        <f t="shared" si="21"/>
        <v>1</v>
      </c>
      <c r="AN50" s="19">
        <f t="shared" si="21"/>
        <v>0</v>
      </c>
      <c r="AO50" s="19">
        <f t="shared" si="21"/>
        <v>1</v>
      </c>
      <c r="AP50" s="19">
        <f t="shared" si="21"/>
        <v>2</v>
      </c>
      <c r="AQ50" s="19">
        <f t="shared" si="21"/>
        <v>0</v>
      </c>
      <c r="AR50" s="19">
        <f t="shared" si="21"/>
        <v>1</v>
      </c>
      <c r="AS50" s="19">
        <f t="shared" si="21"/>
        <v>1</v>
      </c>
      <c r="AT50" s="19">
        <f t="shared" si="21"/>
        <v>0</v>
      </c>
      <c r="AU50" s="19">
        <f t="shared" si="21"/>
        <v>1</v>
      </c>
      <c r="AV50" s="19">
        <f t="shared" si="21"/>
        <v>0</v>
      </c>
      <c r="AW50" s="19">
        <f t="shared" si="21"/>
        <v>0</v>
      </c>
      <c r="AX50" s="19">
        <f t="shared" si="21"/>
        <v>0</v>
      </c>
      <c r="AY50" s="19">
        <f t="shared" si="21"/>
        <v>0</v>
      </c>
      <c r="AZ50" s="19">
        <f t="shared" si="21"/>
        <v>0</v>
      </c>
      <c r="BA50" s="19">
        <f t="shared" si="21"/>
        <v>1</v>
      </c>
      <c r="BB50" s="19">
        <f t="shared" si="21"/>
        <v>0</v>
      </c>
      <c r="BC50" s="19">
        <f t="shared" si="21"/>
        <v>0</v>
      </c>
      <c r="BD50" s="19">
        <f t="shared" si="21"/>
        <v>0</v>
      </c>
      <c r="BE50" s="19">
        <f t="shared" si="21"/>
        <v>0</v>
      </c>
      <c r="BF50" s="19">
        <f t="shared" si="21"/>
        <v>2</v>
      </c>
      <c r="BG50" s="19">
        <f t="shared" si="21"/>
        <v>0</v>
      </c>
      <c r="BH50" s="19">
        <f t="shared" si="21"/>
        <v>0</v>
      </c>
      <c r="BI50" s="19">
        <f t="shared" si="21"/>
        <v>1</v>
      </c>
      <c r="BJ50" s="19">
        <f t="shared" si="21"/>
        <v>1</v>
      </c>
      <c r="BK50" s="19">
        <f t="shared" si="21"/>
        <v>0</v>
      </c>
      <c r="BL50" s="146"/>
      <c r="BM50" s="274"/>
      <c r="BN50" s="151"/>
      <c r="BO50" s="274"/>
      <c r="BP50" s="275"/>
      <c r="BQ50" s="190"/>
    </row>
    <row r="51" spans="1:69" ht="24" x14ac:dyDescent="0.25">
      <c r="A51" s="466"/>
      <c r="B51" s="482"/>
      <c r="C51" s="508"/>
      <c r="D51" s="536"/>
      <c r="E51" s="545"/>
      <c r="F51" s="549"/>
      <c r="G51" s="514"/>
      <c r="H51" s="514"/>
      <c r="I51" s="514"/>
      <c r="J51" s="111" t="s">
        <v>184</v>
      </c>
      <c r="K51" s="19" t="s">
        <v>17</v>
      </c>
      <c r="L51" s="19"/>
      <c r="M51" s="19"/>
      <c r="N51" s="25"/>
      <c r="O51" s="25"/>
      <c r="P51" s="19"/>
      <c r="Q51" s="19"/>
      <c r="R51" s="19"/>
      <c r="S51" s="25"/>
      <c r="T51" s="19"/>
      <c r="U51" s="25"/>
      <c r="V51" s="19"/>
      <c r="W51" s="25"/>
      <c r="X51" s="19"/>
      <c r="Y51" s="25"/>
      <c r="Z51" s="25"/>
      <c r="AA51" s="25"/>
      <c r="AB51" s="25"/>
      <c r="AC51" s="94">
        <v>2</v>
      </c>
      <c r="AD51" s="25"/>
      <c r="AE51" s="19"/>
      <c r="AF51" s="19"/>
      <c r="AG51" s="19"/>
      <c r="AH51" s="19"/>
      <c r="AI51" s="19"/>
      <c r="AJ51" s="25"/>
      <c r="AK51" s="19"/>
      <c r="AL51" s="25"/>
      <c r="AM51" s="25"/>
      <c r="AN51" s="19"/>
      <c r="AO51" s="25"/>
      <c r="AP51" s="19"/>
      <c r="AQ51" s="19"/>
      <c r="AR51" s="19"/>
      <c r="AS51" s="25"/>
      <c r="AT51" s="19"/>
      <c r="AU51" s="25"/>
      <c r="AV51" s="19"/>
      <c r="AW51" s="25"/>
      <c r="AX51" s="25"/>
      <c r="AY51" s="19"/>
      <c r="AZ51" s="25"/>
      <c r="BA51" s="25"/>
      <c r="BB51" s="19"/>
      <c r="BC51" s="25"/>
      <c r="BD51" s="25"/>
      <c r="BE51" s="19"/>
      <c r="BF51" s="25"/>
      <c r="BG51" s="19"/>
      <c r="BH51" s="25"/>
      <c r="BI51" s="25"/>
      <c r="BJ51" s="19"/>
      <c r="BK51" s="19"/>
      <c r="BL51" s="146"/>
      <c r="BM51" s="274"/>
      <c r="BN51" s="151"/>
      <c r="BO51" s="274"/>
      <c r="BP51" s="275"/>
      <c r="BQ51" s="190"/>
    </row>
    <row r="52" spans="1:69" ht="24" x14ac:dyDescent="0.25">
      <c r="A52" s="466"/>
      <c r="B52" s="482"/>
      <c r="C52" s="509"/>
      <c r="D52" s="536"/>
      <c r="E52" s="545"/>
      <c r="F52" s="549"/>
      <c r="G52" s="514"/>
      <c r="H52" s="514"/>
      <c r="I52" s="514"/>
      <c r="J52" s="111" t="s">
        <v>185</v>
      </c>
      <c r="K52" s="19" t="s">
        <v>17</v>
      </c>
      <c r="L52" s="19"/>
      <c r="M52" s="19"/>
      <c r="N52" s="25"/>
      <c r="O52" s="25"/>
      <c r="P52" s="19"/>
      <c r="Q52" s="19"/>
      <c r="R52" s="19"/>
      <c r="S52" s="25"/>
      <c r="T52" s="19"/>
      <c r="U52" s="25"/>
      <c r="V52" s="19"/>
      <c r="W52" s="25"/>
      <c r="X52" s="19"/>
      <c r="Y52" s="25"/>
      <c r="Z52" s="25"/>
      <c r="AA52" s="25"/>
      <c r="AB52" s="25"/>
      <c r="AC52" s="25">
        <v>3</v>
      </c>
      <c r="AD52" s="25"/>
      <c r="AE52" s="19"/>
      <c r="AF52" s="19"/>
      <c r="AG52" s="19"/>
      <c r="AH52" s="19"/>
      <c r="AI52" s="19"/>
      <c r="AJ52" s="25"/>
      <c r="AK52" s="19"/>
      <c r="AL52" s="25"/>
      <c r="AM52" s="25">
        <v>3</v>
      </c>
      <c r="AN52" s="19"/>
      <c r="AO52" s="25"/>
      <c r="AP52" s="19"/>
      <c r="AQ52" s="19"/>
      <c r="AR52" s="19"/>
      <c r="AS52" s="25"/>
      <c r="AT52" s="19"/>
      <c r="AU52" s="25"/>
      <c r="AV52" s="19"/>
      <c r="AW52" s="25"/>
      <c r="AX52" s="25"/>
      <c r="AY52" s="19"/>
      <c r="AZ52" s="25"/>
      <c r="BA52" s="25"/>
      <c r="BB52" s="19"/>
      <c r="BC52" s="25"/>
      <c r="BD52" s="25"/>
      <c r="BE52" s="19"/>
      <c r="BF52" s="25"/>
      <c r="BG52" s="19"/>
      <c r="BH52" s="25"/>
      <c r="BI52" s="25"/>
      <c r="BJ52" s="19"/>
      <c r="BK52" s="19"/>
      <c r="BL52" s="146"/>
      <c r="BM52" s="274"/>
      <c r="BN52" s="151"/>
      <c r="BO52" s="274"/>
      <c r="BP52" s="275"/>
      <c r="BQ52" s="190"/>
    </row>
    <row r="53" spans="1:69" x14ac:dyDescent="0.25">
      <c r="A53" s="466"/>
      <c r="B53" s="482"/>
      <c r="C53" s="78" t="s">
        <v>119</v>
      </c>
      <c r="D53" s="536"/>
      <c r="E53" s="545"/>
      <c r="F53" s="549"/>
      <c r="G53" s="514"/>
      <c r="H53" s="514"/>
      <c r="I53" s="514"/>
      <c r="J53" s="319"/>
      <c r="K53" s="120" t="s">
        <v>38</v>
      </c>
      <c r="L53" s="152">
        <v>0</v>
      </c>
      <c r="M53" s="152">
        <v>0</v>
      </c>
      <c r="N53" s="152">
        <v>1</v>
      </c>
      <c r="O53" s="152">
        <v>2</v>
      </c>
      <c r="P53" s="152">
        <v>0</v>
      </c>
      <c r="Q53" s="152">
        <v>1</v>
      </c>
      <c r="R53" s="152">
        <v>1</v>
      </c>
      <c r="S53" s="152">
        <v>0</v>
      </c>
      <c r="T53" s="152">
        <v>1</v>
      </c>
      <c r="U53" s="152">
        <v>0</v>
      </c>
      <c r="V53" s="152">
        <v>0</v>
      </c>
      <c r="W53" s="152">
        <v>0</v>
      </c>
      <c r="X53" s="152">
        <v>0</v>
      </c>
      <c r="Y53" s="152">
        <v>0</v>
      </c>
      <c r="Z53" s="152">
        <v>0</v>
      </c>
      <c r="AA53" s="152">
        <v>2</v>
      </c>
      <c r="AB53" s="152">
        <v>1</v>
      </c>
      <c r="AC53" s="152">
        <v>1</v>
      </c>
      <c r="AD53" s="152">
        <v>1</v>
      </c>
      <c r="AE53" s="152">
        <v>0</v>
      </c>
      <c r="AF53" s="152">
        <v>0</v>
      </c>
      <c r="AG53" s="152">
        <v>0</v>
      </c>
      <c r="AH53" s="152">
        <v>0</v>
      </c>
      <c r="AI53" s="152">
        <v>1</v>
      </c>
      <c r="AJ53" s="152">
        <v>0</v>
      </c>
      <c r="AK53" s="152">
        <v>0</v>
      </c>
      <c r="AL53" s="152">
        <v>0</v>
      </c>
      <c r="AM53" s="152">
        <v>1</v>
      </c>
      <c r="AN53" s="152">
        <v>0</v>
      </c>
      <c r="AO53" s="152">
        <v>1</v>
      </c>
      <c r="AP53" s="152">
        <v>2</v>
      </c>
      <c r="AQ53" s="152">
        <v>0</v>
      </c>
      <c r="AR53" s="152">
        <v>1</v>
      </c>
      <c r="AS53" s="152">
        <v>1</v>
      </c>
      <c r="AT53" s="152">
        <v>0</v>
      </c>
      <c r="AU53" s="152">
        <v>1</v>
      </c>
      <c r="AV53" s="152">
        <v>0</v>
      </c>
      <c r="AW53" s="152">
        <v>0</v>
      </c>
      <c r="AX53" s="152">
        <v>0</v>
      </c>
      <c r="AY53" s="152">
        <v>0</v>
      </c>
      <c r="AZ53" s="152">
        <v>0</v>
      </c>
      <c r="BA53" s="152">
        <v>1</v>
      </c>
      <c r="BB53" s="152">
        <v>0</v>
      </c>
      <c r="BC53" s="152">
        <v>0</v>
      </c>
      <c r="BD53" s="152">
        <v>0</v>
      </c>
      <c r="BE53" s="152">
        <v>0</v>
      </c>
      <c r="BF53" s="152">
        <v>2</v>
      </c>
      <c r="BG53" s="152">
        <v>0</v>
      </c>
      <c r="BH53" s="152">
        <v>0</v>
      </c>
      <c r="BI53" s="152">
        <v>1</v>
      </c>
      <c r="BJ53" s="152">
        <v>1</v>
      </c>
      <c r="BK53" s="152">
        <v>0</v>
      </c>
      <c r="BL53" s="81"/>
      <c r="BM53" s="274"/>
      <c r="BN53" s="151"/>
      <c r="BO53" s="274">
        <v>8</v>
      </c>
      <c r="BP53" s="275">
        <v>12</v>
      </c>
      <c r="BQ53" s="190">
        <v>15</v>
      </c>
    </row>
    <row r="54" spans="1:69" x14ac:dyDescent="0.25">
      <c r="A54" s="466"/>
      <c r="B54" s="482"/>
      <c r="C54" s="78" t="s">
        <v>31</v>
      </c>
      <c r="D54" s="536"/>
      <c r="E54" s="545"/>
      <c r="F54" s="549"/>
      <c r="G54" s="514"/>
      <c r="H54" s="514"/>
      <c r="I54" s="514"/>
      <c r="J54" s="551"/>
      <c r="K54" s="122" t="s">
        <v>38</v>
      </c>
      <c r="L54" s="151"/>
      <c r="M54" s="151"/>
      <c r="N54" s="8"/>
      <c r="O54" s="8"/>
      <c r="P54" s="151"/>
      <c r="Q54" s="151"/>
      <c r="R54" s="151"/>
      <c r="S54" s="8"/>
      <c r="T54" s="151"/>
      <c r="U54" s="8"/>
      <c r="V54" s="151"/>
      <c r="W54" s="8"/>
      <c r="X54" s="151"/>
      <c r="Y54" s="8"/>
      <c r="Z54" s="8"/>
      <c r="AA54" s="8"/>
      <c r="AB54" s="8"/>
      <c r="AC54" s="9">
        <v>1</v>
      </c>
      <c r="AD54" s="8"/>
      <c r="AE54" s="151"/>
      <c r="AF54" s="151"/>
      <c r="AG54" s="151"/>
      <c r="AH54" s="151"/>
      <c r="AI54" s="151"/>
      <c r="AJ54" s="8"/>
      <c r="AK54" s="151"/>
      <c r="AL54" s="8"/>
      <c r="AM54" s="8"/>
      <c r="AN54" s="151"/>
      <c r="AO54" s="8"/>
      <c r="AP54" s="151"/>
      <c r="AQ54" s="151"/>
      <c r="AR54" s="151"/>
      <c r="AS54" s="8"/>
      <c r="AT54" s="151"/>
      <c r="AU54" s="8"/>
      <c r="AV54" s="151"/>
      <c r="AW54" s="8"/>
      <c r="AX54" s="8"/>
      <c r="AY54" s="151"/>
      <c r="AZ54" s="8"/>
      <c r="BA54" s="8"/>
      <c r="BB54" s="151"/>
      <c r="BC54" s="8"/>
      <c r="BD54" s="8"/>
      <c r="BE54" s="151"/>
      <c r="BF54" s="8"/>
      <c r="BG54" s="151"/>
      <c r="BH54" s="8"/>
      <c r="BI54" s="8"/>
      <c r="BJ54" s="151"/>
      <c r="BK54" s="151"/>
      <c r="BL54" s="146"/>
      <c r="BM54" s="274"/>
      <c r="BN54" s="151"/>
      <c r="BO54" s="274">
        <v>5</v>
      </c>
      <c r="BP54" s="275">
        <v>4</v>
      </c>
      <c r="BQ54" s="190">
        <v>1</v>
      </c>
    </row>
    <row r="55" spans="1:69" ht="16.5" thickBot="1" x14ac:dyDescent="0.3">
      <c r="A55" s="480"/>
      <c r="B55" s="483"/>
      <c r="C55" s="80" t="s">
        <v>32</v>
      </c>
      <c r="D55" s="537"/>
      <c r="E55" s="546"/>
      <c r="F55" s="550"/>
      <c r="G55" s="401"/>
      <c r="H55" s="401"/>
      <c r="I55" s="401"/>
      <c r="J55" s="320"/>
      <c r="K55" s="122" t="s">
        <v>38</v>
      </c>
      <c r="L55" s="151"/>
      <c r="M55" s="151"/>
      <c r="N55" s="8"/>
      <c r="O55" s="8"/>
      <c r="P55" s="151"/>
      <c r="Q55" s="151"/>
      <c r="R55" s="151"/>
      <c r="S55" s="8"/>
      <c r="T55" s="151"/>
      <c r="U55" s="8"/>
      <c r="V55" s="151"/>
      <c r="W55" s="8"/>
      <c r="X55" s="151"/>
      <c r="Y55" s="8"/>
      <c r="Z55" s="8"/>
      <c r="AA55" s="8"/>
      <c r="AB55" s="8"/>
      <c r="AC55" s="8">
        <v>1</v>
      </c>
      <c r="AD55" s="8"/>
      <c r="AE55" s="151"/>
      <c r="AF55" s="151"/>
      <c r="AG55" s="151"/>
      <c r="AH55" s="151"/>
      <c r="AI55" s="151"/>
      <c r="AJ55" s="8"/>
      <c r="AK55" s="151"/>
      <c r="AL55" s="8"/>
      <c r="AM55" s="8">
        <v>1</v>
      </c>
      <c r="AN55" s="151"/>
      <c r="AO55" s="8"/>
      <c r="AP55" s="151"/>
      <c r="AQ55" s="151"/>
      <c r="AR55" s="151"/>
      <c r="AS55" s="8"/>
      <c r="AT55" s="151"/>
      <c r="AU55" s="8"/>
      <c r="AV55" s="151"/>
      <c r="AW55" s="8"/>
      <c r="AX55" s="8"/>
      <c r="AY55" s="151"/>
      <c r="AZ55" s="8"/>
      <c r="BA55" s="8"/>
      <c r="BB55" s="151"/>
      <c r="BC55" s="8"/>
      <c r="BD55" s="8"/>
      <c r="BE55" s="151"/>
      <c r="BF55" s="8"/>
      <c r="BG55" s="151"/>
      <c r="BH55" s="8"/>
      <c r="BI55" s="8"/>
      <c r="BJ55" s="151"/>
      <c r="BK55" s="151"/>
      <c r="BL55" s="146"/>
      <c r="BM55" s="274"/>
      <c r="BN55" s="151"/>
      <c r="BO55" s="274">
        <v>1</v>
      </c>
      <c r="BP55" s="275">
        <v>0</v>
      </c>
      <c r="BQ55" s="190">
        <v>2</v>
      </c>
    </row>
    <row r="56" spans="1:69" x14ac:dyDescent="0.25">
      <c r="A56" s="510" t="s">
        <v>120</v>
      </c>
      <c r="B56" s="512" t="s">
        <v>121</v>
      </c>
      <c r="C56" s="507" t="s">
        <v>215</v>
      </c>
      <c r="D56" s="439" t="s">
        <v>122</v>
      </c>
      <c r="E56" s="462" t="s">
        <v>73</v>
      </c>
      <c r="F56" s="462" t="s">
        <v>241</v>
      </c>
      <c r="G56" s="462"/>
      <c r="H56" s="462" t="s">
        <v>16</v>
      </c>
      <c r="I56" s="462" t="s">
        <v>16</v>
      </c>
      <c r="J56" s="422" t="s">
        <v>123</v>
      </c>
      <c r="K56" s="4" t="s">
        <v>108</v>
      </c>
      <c r="L56" s="4">
        <f>L59</f>
        <v>1</v>
      </c>
      <c r="M56" s="4">
        <f t="shared" ref="M56:BK56" si="22">M59</f>
        <v>0</v>
      </c>
      <c r="N56" s="4">
        <f t="shared" si="22"/>
        <v>1</v>
      </c>
      <c r="O56" s="4">
        <f t="shared" si="22"/>
        <v>1</v>
      </c>
      <c r="P56" s="4">
        <f t="shared" si="22"/>
        <v>1</v>
      </c>
      <c r="Q56" s="4">
        <f t="shared" si="22"/>
        <v>0</v>
      </c>
      <c r="R56" s="4">
        <f t="shared" si="22"/>
        <v>0</v>
      </c>
      <c r="S56" s="4">
        <f t="shared" si="22"/>
        <v>0</v>
      </c>
      <c r="T56" s="4">
        <f t="shared" si="22"/>
        <v>0</v>
      </c>
      <c r="U56" s="4">
        <f t="shared" si="22"/>
        <v>0</v>
      </c>
      <c r="V56" s="4">
        <f t="shared" si="22"/>
        <v>0</v>
      </c>
      <c r="W56" s="4">
        <f t="shared" si="22"/>
        <v>1</v>
      </c>
      <c r="X56" s="4">
        <f t="shared" si="22"/>
        <v>0</v>
      </c>
      <c r="Y56" s="4">
        <f t="shared" si="22"/>
        <v>0</v>
      </c>
      <c r="Z56" s="4">
        <f t="shared" si="22"/>
        <v>1</v>
      </c>
      <c r="AA56" s="4">
        <f t="shared" si="22"/>
        <v>0</v>
      </c>
      <c r="AB56" s="4">
        <f t="shared" si="22"/>
        <v>1</v>
      </c>
      <c r="AC56" s="4">
        <f t="shared" si="22"/>
        <v>1</v>
      </c>
      <c r="AD56" s="4">
        <f t="shared" si="22"/>
        <v>1</v>
      </c>
      <c r="AE56" s="4">
        <f t="shared" si="22"/>
        <v>0</v>
      </c>
      <c r="AF56" s="4">
        <f t="shared" si="22"/>
        <v>1</v>
      </c>
      <c r="AG56" s="4">
        <f t="shared" si="22"/>
        <v>0</v>
      </c>
      <c r="AH56" s="4">
        <f t="shared" si="22"/>
        <v>0</v>
      </c>
      <c r="AI56" s="4">
        <f t="shared" si="22"/>
        <v>0</v>
      </c>
      <c r="AJ56" s="4">
        <f t="shared" si="22"/>
        <v>1</v>
      </c>
      <c r="AK56" s="4">
        <f t="shared" si="22"/>
        <v>0</v>
      </c>
      <c r="AL56" s="4">
        <f t="shared" si="22"/>
        <v>0</v>
      </c>
      <c r="AM56" s="4">
        <f t="shared" si="22"/>
        <v>1</v>
      </c>
      <c r="AN56" s="4">
        <f t="shared" si="22"/>
        <v>0</v>
      </c>
      <c r="AO56" s="4">
        <f t="shared" si="22"/>
        <v>1</v>
      </c>
      <c r="AP56" s="4">
        <f t="shared" si="22"/>
        <v>3</v>
      </c>
      <c r="AQ56" s="4">
        <f t="shared" si="22"/>
        <v>0</v>
      </c>
      <c r="AR56" s="4">
        <f t="shared" si="22"/>
        <v>1</v>
      </c>
      <c r="AS56" s="4">
        <f t="shared" si="22"/>
        <v>0</v>
      </c>
      <c r="AT56" s="4">
        <f t="shared" si="22"/>
        <v>0</v>
      </c>
      <c r="AU56" s="4">
        <f t="shared" si="22"/>
        <v>0</v>
      </c>
      <c r="AV56" s="4">
        <f t="shared" si="22"/>
        <v>0</v>
      </c>
      <c r="AW56" s="4">
        <f t="shared" si="22"/>
        <v>0</v>
      </c>
      <c r="AX56" s="4">
        <f t="shared" si="22"/>
        <v>0</v>
      </c>
      <c r="AY56" s="4">
        <f t="shared" si="22"/>
        <v>0</v>
      </c>
      <c r="AZ56" s="4">
        <f t="shared" si="22"/>
        <v>1</v>
      </c>
      <c r="BA56" s="4">
        <f t="shared" si="22"/>
        <v>0</v>
      </c>
      <c r="BB56" s="4">
        <f t="shared" si="22"/>
        <v>1</v>
      </c>
      <c r="BC56" s="4">
        <f t="shared" si="22"/>
        <v>1</v>
      </c>
      <c r="BD56" s="4">
        <f t="shared" si="22"/>
        <v>0</v>
      </c>
      <c r="BE56" s="4">
        <f t="shared" si="22"/>
        <v>0</v>
      </c>
      <c r="BF56" s="4">
        <f t="shared" si="22"/>
        <v>1</v>
      </c>
      <c r="BG56" s="4">
        <f t="shared" si="22"/>
        <v>1</v>
      </c>
      <c r="BH56" s="4">
        <f t="shared" si="22"/>
        <v>1</v>
      </c>
      <c r="BI56" s="4">
        <f t="shared" si="22"/>
        <v>2</v>
      </c>
      <c r="BJ56" s="4">
        <f t="shared" si="22"/>
        <v>0</v>
      </c>
      <c r="BK56" s="4">
        <f t="shared" si="22"/>
        <v>0</v>
      </c>
      <c r="BL56" s="146"/>
      <c r="BM56" s="274"/>
      <c r="BN56" s="151"/>
      <c r="BO56" s="274"/>
      <c r="BP56" s="275"/>
      <c r="BQ56" s="190"/>
    </row>
    <row r="57" spans="1:69" x14ac:dyDescent="0.25">
      <c r="A57" s="510"/>
      <c r="B57" s="512"/>
      <c r="C57" s="516"/>
      <c r="D57" s="518"/>
      <c r="E57" s="515"/>
      <c r="F57" s="515"/>
      <c r="G57" s="534"/>
      <c r="H57" s="515"/>
      <c r="I57" s="515"/>
      <c r="J57" s="344"/>
      <c r="K57" s="4" t="s">
        <v>108</v>
      </c>
      <c r="L57" s="4">
        <f>L60*2</f>
        <v>2</v>
      </c>
      <c r="M57" s="4">
        <f t="shared" ref="M57:BK57" si="23">M60*2</f>
        <v>0</v>
      </c>
      <c r="N57" s="4">
        <f t="shared" si="23"/>
        <v>0</v>
      </c>
      <c r="O57" s="4">
        <f t="shared" si="23"/>
        <v>0</v>
      </c>
      <c r="P57" s="4">
        <f t="shared" si="23"/>
        <v>0</v>
      </c>
      <c r="Q57" s="4">
        <f t="shared" si="23"/>
        <v>0</v>
      </c>
      <c r="R57" s="4">
        <f t="shared" si="23"/>
        <v>0</v>
      </c>
      <c r="S57" s="4">
        <f t="shared" si="23"/>
        <v>0</v>
      </c>
      <c r="T57" s="4">
        <f t="shared" si="23"/>
        <v>0</v>
      </c>
      <c r="U57" s="4">
        <f t="shared" si="23"/>
        <v>0</v>
      </c>
      <c r="V57" s="4">
        <f t="shared" si="23"/>
        <v>0</v>
      </c>
      <c r="W57" s="4">
        <f t="shared" si="23"/>
        <v>0</v>
      </c>
      <c r="X57" s="4">
        <f t="shared" si="23"/>
        <v>0</v>
      </c>
      <c r="Y57" s="4">
        <f t="shared" si="23"/>
        <v>2</v>
      </c>
      <c r="Z57" s="4">
        <f t="shared" si="23"/>
        <v>0</v>
      </c>
      <c r="AA57" s="4">
        <f t="shared" si="23"/>
        <v>0</v>
      </c>
      <c r="AB57" s="4">
        <f t="shared" si="23"/>
        <v>4</v>
      </c>
      <c r="AC57" s="4">
        <f t="shared" si="23"/>
        <v>4</v>
      </c>
      <c r="AD57" s="4">
        <f t="shared" si="23"/>
        <v>0</v>
      </c>
      <c r="AE57" s="4">
        <f t="shared" si="23"/>
        <v>0</v>
      </c>
      <c r="AF57" s="4">
        <f t="shared" si="23"/>
        <v>0</v>
      </c>
      <c r="AG57" s="4">
        <f t="shared" si="23"/>
        <v>0</v>
      </c>
      <c r="AH57" s="4">
        <f t="shared" si="23"/>
        <v>0</v>
      </c>
      <c r="AI57" s="4">
        <f t="shared" si="23"/>
        <v>0</v>
      </c>
      <c r="AJ57" s="4">
        <f t="shared" si="23"/>
        <v>2</v>
      </c>
      <c r="AK57" s="4">
        <f t="shared" si="23"/>
        <v>0</v>
      </c>
      <c r="AL57" s="4">
        <f t="shared" si="23"/>
        <v>0</v>
      </c>
      <c r="AM57" s="4">
        <f t="shared" si="23"/>
        <v>4</v>
      </c>
      <c r="AN57" s="4">
        <f t="shared" si="23"/>
        <v>0</v>
      </c>
      <c r="AO57" s="4">
        <f t="shared" si="23"/>
        <v>2</v>
      </c>
      <c r="AP57" s="4">
        <f t="shared" si="23"/>
        <v>0</v>
      </c>
      <c r="AQ57" s="4">
        <f t="shared" si="23"/>
        <v>0</v>
      </c>
      <c r="AR57" s="4">
        <f t="shared" si="23"/>
        <v>0</v>
      </c>
      <c r="AS57" s="4">
        <f t="shared" si="23"/>
        <v>0</v>
      </c>
      <c r="AT57" s="4">
        <f t="shared" si="23"/>
        <v>2</v>
      </c>
      <c r="AU57" s="4">
        <f t="shared" si="23"/>
        <v>0</v>
      </c>
      <c r="AV57" s="4">
        <f t="shared" si="23"/>
        <v>0</v>
      </c>
      <c r="AW57" s="4">
        <f t="shared" si="23"/>
        <v>0</v>
      </c>
      <c r="AX57" s="4">
        <f t="shared" si="23"/>
        <v>0</v>
      </c>
      <c r="AY57" s="4">
        <f t="shared" si="23"/>
        <v>0</v>
      </c>
      <c r="AZ57" s="4">
        <f t="shared" si="23"/>
        <v>2</v>
      </c>
      <c r="BA57" s="4">
        <f t="shared" si="23"/>
        <v>2</v>
      </c>
      <c r="BB57" s="4">
        <f t="shared" si="23"/>
        <v>0</v>
      </c>
      <c r="BC57" s="4">
        <f t="shared" si="23"/>
        <v>4</v>
      </c>
      <c r="BD57" s="4">
        <f t="shared" si="23"/>
        <v>0</v>
      </c>
      <c r="BE57" s="4">
        <f t="shared" si="23"/>
        <v>2</v>
      </c>
      <c r="BF57" s="4">
        <f t="shared" si="23"/>
        <v>0</v>
      </c>
      <c r="BG57" s="4">
        <f t="shared" si="23"/>
        <v>0</v>
      </c>
      <c r="BH57" s="4">
        <f t="shared" si="23"/>
        <v>0</v>
      </c>
      <c r="BI57" s="4">
        <f t="shared" si="23"/>
        <v>2</v>
      </c>
      <c r="BJ57" s="4">
        <f t="shared" si="23"/>
        <v>0</v>
      </c>
      <c r="BK57" s="4">
        <f t="shared" si="23"/>
        <v>0</v>
      </c>
      <c r="BL57" s="146"/>
      <c r="BM57" s="274"/>
      <c r="BN57" s="151"/>
      <c r="BO57" s="274"/>
      <c r="BP57" s="275"/>
      <c r="BQ57" s="190"/>
    </row>
    <row r="58" spans="1:69" ht="24.75" customHeight="1" x14ac:dyDescent="0.25">
      <c r="A58" s="510"/>
      <c r="B58" s="512"/>
      <c r="C58" s="517"/>
      <c r="D58" s="518"/>
      <c r="E58" s="515"/>
      <c r="F58" s="515"/>
      <c r="G58" s="534"/>
      <c r="H58" s="515"/>
      <c r="I58" s="515"/>
      <c r="J58" s="344"/>
      <c r="K58" s="4" t="s">
        <v>108</v>
      </c>
      <c r="L58" s="4">
        <f>L61*3</f>
        <v>0</v>
      </c>
      <c r="M58" s="4">
        <f t="shared" ref="M58:BK58" si="24">M61*3</f>
        <v>0</v>
      </c>
      <c r="N58" s="4">
        <f t="shared" si="24"/>
        <v>0</v>
      </c>
      <c r="O58" s="4">
        <f t="shared" si="24"/>
        <v>0</v>
      </c>
      <c r="P58" s="4">
        <f t="shared" si="24"/>
        <v>0</v>
      </c>
      <c r="Q58" s="4">
        <f t="shared" si="24"/>
        <v>0</v>
      </c>
      <c r="R58" s="4">
        <f t="shared" si="24"/>
        <v>0</v>
      </c>
      <c r="S58" s="4">
        <f t="shared" si="24"/>
        <v>0</v>
      </c>
      <c r="T58" s="4">
        <f t="shared" si="24"/>
        <v>0</v>
      </c>
      <c r="U58" s="4">
        <f t="shared" si="24"/>
        <v>0</v>
      </c>
      <c r="V58" s="4">
        <f t="shared" si="24"/>
        <v>0</v>
      </c>
      <c r="W58" s="4">
        <f t="shared" si="24"/>
        <v>0</v>
      </c>
      <c r="X58" s="4">
        <f t="shared" si="24"/>
        <v>0</v>
      </c>
      <c r="Y58" s="4">
        <f t="shared" si="24"/>
        <v>0</v>
      </c>
      <c r="Z58" s="4">
        <f t="shared" si="24"/>
        <v>0</v>
      </c>
      <c r="AA58" s="4">
        <f t="shared" si="24"/>
        <v>0</v>
      </c>
      <c r="AB58" s="4">
        <f t="shared" si="24"/>
        <v>0</v>
      </c>
      <c r="AC58" s="4">
        <f t="shared" si="24"/>
        <v>3</v>
      </c>
      <c r="AD58" s="4">
        <f t="shared" si="24"/>
        <v>3</v>
      </c>
      <c r="AE58" s="4">
        <f t="shared" si="24"/>
        <v>0</v>
      </c>
      <c r="AF58" s="4">
        <f t="shared" si="24"/>
        <v>0</v>
      </c>
      <c r="AG58" s="4">
        <f t="shared" si="24"/>
        <v>0</v>
      </c>
      <c r="AH58" s="4">
        <f t="shared" si="24"/>
        <v>0</v>
      </c>
      <c r="AI58" s="4">
        <f t="shared" si="24"/>
        <v>0</v>
      </c>
      <c r="AJ58" s="4">
        <f t="shared" si="24"/>
        <v>0</v>
      </c>
      <c r="AK58" s="4">
        <f t="shared" si="24"/>
        <v>0</v>
      </c>
      <c r="AL58" s="4">
        <f t="shared" si="24"/>
        <v>0</v>
      </c>
      <c r="AM58" s="4">
        <f t="shared" si="24"/>
        <v>0</v>
      </c>
      <c r="AN58" s="4">
        <f t="shared" si="24"/>
        <v>0</v>
      </c>
      <c r="AO58" s="4">
        <f t="shared" si="24"/>
        <v>3</v>
      </c>
      <c r="AP58" s="4">
        <f t="shared" si="24"/>
        <v>0</v>
      </c>
      <c r="AQ58" s="4">
        <f t="shared" si="24"/>
        <v>0</v>
      </c>
      <c r="AR58" s="4">
        <f t="shared" si="24"/>
        <v>0</v>
      </c>
      <c r="AS58" s="4">
        <f t="shared" si="24"/>
        <v>0</v>
      </c>
      <c r="AT58" s="4">
        <f t="shared" si="24"/>
        <v>0</v>
      </c>
      <c r="AU58" s="4">
        <f t="shared" si="24"/>
        <v>0</v>
      </c>
      <c r="AV58" s="4">
        <f t="shared" si="24"/>
        <v>0</v>
      </c>
      <c r="AW58" s="4">
        <f t="shared" si="24"/>
        <v>0</v>
      </c>
      <c r="AX58" s="4">
        <f t="shared" si="24"/>
        <v>0</v>
      </c>
      <c r="AY58" s="4">
        <f t="shared" si="24"/>
        <v>0</v>
      </c>
      <c r="AZ58" s="4">
        <f t="shared" si="24"/>
        <v>0</v>
      </c>
      <c r="BA58" s="4">
        <f t="shared" si="24"/>
        <v>0</v>
      </c>
      <c r="BB58" s="4">
        <f t="shared" si="24"/>
        <v>0</v>
      </c>
      <c r="BC58" s="4">
        <f t="shared" si="24"/>
        <v>0</v>
      </c>
      <c r="BD58" s="4">
        <f t="shared" si="24"/>
        <v>0</v>
      </c>
      <c r="BE58" s="4">
        <f t="shared" si="24"/>
        <v>0</v>
      </c>
      <c r="BF58" s="4">
        <f t="shared" si="24"/>
        <v>0</v>
      </c>
      <c r="BG58" s="4">
        <f t="shared" si="24"/>
        <v>0</v>
      </c>
      <c r="BH58" s="4">
        <f t="shared" si="24"/>
        <v>0</v>
      </c>
      <c r="BI58" s="4">
        <f t="shared" si="24"/>
        <v>0</v>
      </c>
      <c r="BJ58" s="4">
        <f t="shared" si="24"/>
        <v>0</v>
      </c>
      <c r="BK58" s="4">
        <f t="shared" si="24"/>
        <v>0</v>
      </c>
      <c r="BL58" s="146"/>
      <c r="BM58" s="274"/>
      <c r="BN58" s="151"/>
      <c r="BO58" s="274"/>
      <c r="BP58" s="275"/>
      <c r="BQ58" s="190"/>
    </row>
    <row r="59" spans="1:69" x14ac:dyDescent="0.25">
      <c r="A59" s="510"/>
      <c r="B59" s="512"/>
      <c r="C59" s="78" t="s">
        <v>37</v>
      </c>
      <c r="D59" s="339"/>
      <c r="E59" s="534"/>
      <c r="F59" s="515"/>
      <c r="G59" s="534"/>
      <c r="H59" s="534"/>
      <c r="I59" s="534"/>
      <c r="J59" s="344"/>
      <c r="K59" s="125" t="s">
        <v>38</v>
      </c>
      <c r="L59" s="149">
        <v>1</v>
      </c>
      <c r="M59" s="149"/>
      <c r="N59" s="149">
        <v>1</v>
      </c>
      <c r="O59" s="149">
        <v>1</v>
      </c>
      <c r="P59" s="149">
        <v>1</v>
      </c>
      <c r="Q59" s="149"/>
      <c r="R59" s="149"/>
      <c r="S59" s="149"/>
      <c r="T59" s="149"/>
      <c r="U59" s="149"/>
      <c r="V59" s="149"/>
      <c r="W59" s="149">
        <v>1</v>
      </c>
      <c r="X59" s="149"/>
      <c r="Y59" s="149"/>
      <c r="Z59" s="149">
        <v>1</v>
      </c>
      <c r="AA59" s="149"/>
      <c r="AB59" s="149">
        <v>1</v>
      </c>
      <c r="AC59" s="149">
        <v>1</v>
      </c>
      <c r="AD59" s="149">
        <v>1</v>
      </c>
      <c r="AE59" s="149"/>
      <c r="AF59" s="149">
        <v>1</v>
      </c>
      <c r="AG59" s="149"/>
      <c r="AH59" s="149"/>
      <c r="AI59" s="149"/>
      <c r="AJ59" s="149">
        <v>1</v>
      </c>
      <c r="AK59" s="149"/>
      <c r="AL59" s="149"/>
      <c r="AM59" s="149">
        <v>1</v>
      </c>
      <c r="AN59" s="149"/>
      <c r="AO59" s="149">
        <v>1</v>
      </c>
      <c r="AP59" s="149">
        <v>3</v>
      </c>
      <c r="AQ59" s="149"/>
      <c r="AR59" s="149">
        <v>1</v>
      </c>
      <c r="AS59" s="149"/>
      <c r="AT59" s="149"/>
      <c r="AU59" s="149"/>
      <c r="AV59" s="149"/>
      <c r="AW59" s="149"/>
      <c r="AX59" s="149"/>
      <c r="AY59" s="149"/>
      <c r="AZ59" s="149">
        <v>1</v>
      </c>
      <c r="BA59" s="149"/>
      <c r="BB59" s="149">
        <v>1</v>
      </c>
      <c r="BC59" s="149">
        <v>1</v>
      </c>
      <c r="BD59" s="149"/>
      <c r="BE59" s="149"/>
      <c r="BF59" s="149">
        <v>1</v>
      </c>
      <c r="BG59" s="149">
        <v>1</v>
      </c>
      <c r="BH59" s="149">
        <v>1</v>
      </c>
      <c r="BI59" s="149">
        <v>2</v>
      </c>
      <c r="BJ59" s="149"/>
      <c r="BK59" s="149"/>
      <c r="BL59" s="146">
        <v>22</v>
      </c>
      <c r="BM59" s="154"/>
      <c r="BN59" s="149"/>
      <c r="BO59" s="154">
        <v>63.4</v>
      </c>
      <c r="BP59" s="275">
        <v>69.2</v>
      </c>
      <c r="BQ59" s="191">
        <v>48.07692307692308</v>
      </c>
    </row>
    <row r="60" spans="1:69" x14ac:dyDescent="0.25">
      <c r="A60" s="510"/>
      <c r="B60" s="512"/>
      <c r="C60" s="79" t="s">
        <v>109</v>
      </c>
      <c r="D60" s="339"/>
      <c r="E60" s="534"/>
      <c r="F60" s="515"/>
      <c r="G60" s="534"/>
      <c r="H60" s="534"/>
      <c r="I60" s="534"/>
      <c r="J60" s="344"/>
      <c r="K60" s="120" t="s">
        <v>38</v>
      </c>
      <c r="L60" s="151">
        <v>1</v>
      </c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>
        <v>1</v>
      </c>
      <c r="Z60" s="151"/>
      <c r="AA60" s="151"/>
      <c r="AB60" s="151">
        <v>2</v>
      </c>
      <c r="AC60" s="151">
        <v>2</v>
      </c>
      <c r="AD60" s="151"/>
      <c r="AE60" s="151"/>
      <c r="AF60" s="151"/>
      <c r="AG60" s="151"/>
      <c r="AH60" s="151"/>
      <c r="AI60" s="151"/>
      <c r="AJ60" s="151">
        <v>1</v>
      </c>
      <c r="AK60" s="151"/>
      <c r="AL60" s="151"/>
      <c r="AM60" s="151">
        <v>2</v>
      </c>
      <c r="AN60" s="151"/>
      <c r="AO60" s="151">
        <v>1</v>
      </c>
      <c r="AP60" s="151"/>
      <c r="AQ60" s="151"/>
      <c r="AR60" s="151"/>
      <c r="AS60" s="151"/>
      <c r="AT60" s="151">
        <v>1</v>
      </c>
      <c r="AU60" s="151"/>
      <c r="AV60" s="151"/>
      <c r="AW60" s="151"/>
      <c r="AX60" s="151"/>
      <c r="AY60" s="151"/>
      <c r="AZ60" s="151">
        <v>1</v>
      </c>
      <c r="BA60" s="151">
        <v>1</v>
      </c>
      <c r="BB60" s="151"/>
      <c r="BC60" s="151">
        <v>2</v>
      </c>
      <c r="BD60" s="151"/>
      <c r="BE60" s="151">
        <v>1</v>
      </c>
      <c r="BF60" s="151"/>
      <c r="BG60" s="151"/>
      <c r="BH60" s="151"/>
      <c r="BI60" s="151">
        <v>1</v>
      </c>
      <c r="BJ60" s="151"/>
      <c r="BK60" s="151"/>
      <c r="BL60" s="146">
        <v>13</v>
      </c>
      <c r="BM60" s="274"/>
      <c r="BN60" s="151"/>
      <c r="BO60" s="274">
        <v>19.2</v>
      </c>
      <c r="BP60" s="275">
        <v>36.5</v>
      </c>
      <c r="BQ60" s="191">
        <v>32.692307692307693</v>
      </c>
    </row>
    <row r="61" spans="1:69" ht="16.5" thickBot="1" x14ac:dyDescent="0.3">
      <c r="A61" s="510"/>
      <c r="B61" s="512"/>
      <c r="C61" s="80" t="s">
        <v>124</v>
      </c>
      <c r="D61" s="340"/>
      <c r="E61" s="326"/>
      <c r="F61" s="437"/>
      <c r="G61" s="326"/>
      <c r="H61" s="326"/>
      <c r="I61" s="326"/>
      <c r="J61" s="344"/>
      <c r="K61" s="120" t="s">
        <v>38</v>
      </c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>
        <v>1</v>
      </c>
      <c r="AD61" s="151">
        <v>1</v>
      </c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>
        <v>1</v>
      </c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46">
        <v>3</v>
      </c>
      <c r="BM61" s="274"/>
      <c r="BN61" s="151"/>
      <c r="BO61" s="274">
        <v>7.6</v>
      </c>
      <c r="BP61" s="275">
        <v>2</v>
      </c>
      <c r="BQ61" s="191">
        <v>5.7692307692307692</v>
      </c>
    </row>
    <row r="62" spans="1:69" ht="21.75" customHeight="1" x14ac:dyDescent="0.25">
      <c r="A62" s="510"/>
      <c r="B62" s="512"/>
      <c r="C62" s="507" t="s">
        <v>125</v>
      </c>
      <c r="D62" s="439" t="s">
        <v>126</v>
      </c>
      <c r="E62" s="502" t="s">
        <v>15</v>
      </c>
      <c r="F62" s="502" t="s">
        <v>241</v>
      </c>
      <c r="G62" s="400"/>
      <c r="H62" s="535" t="s">
        <v>16</v>
      </c>
      <c r="I62" s="535" t="s">
        <v>16</v>
      </c>
      <c r="J62" s="540" t="s">
        <v>278</v>
      </c>
      <c r="K62" s="4" t="s">
        <v>108</v>
      </c>
      <c r="L62" s="4">
        <f>IF(L63=0,0,IF(L63&lt;10,1,2))</f>
        <v>1</v>
      </c>
      <c r="M62" s="4">
        <f t="shared" ref="M62:BK62" si="25">IF(M63=0,0,IF(M63&lt;10,1,2))</f>
        <v>0</v>
      </c>
      <c r="N62" s="4">
        <f t="shared" si="25"/>
        <v>0</v>
      </c>
      <c r="O62" s="4">
        <f t="shared" si="25"/>
        <v>1</v>
      </c>
      <c r="P62" s="4">
        <f t="shared" si="25"/>
        <v>1</v>
      </c>
      <c r="Q62" s="4">
        <f t="shared" si="25"/>
        <v>2</v>
      </c>
      <c r="R62" s="4">
        <f t="shared" si="25"/>
        <v>1</v>
      </c>
      <c r="S62" s="4">
        <f t="shared" si="25"/>
        <v>1</v>
      </c>
      <c r="T62" s="4">
        <f t="shared" si="25"/>
        <v>1</v>
      </c>
      <c r="U62" s="4">
        <f t="shared" si="25"/>
        <v>1</v>
      </c>
      <c r="V62" s="4">
        <f t="shared" si="25"/>
        <v>1</v>
      </c>
      <c r="W62" s="4">
        <f t="shared" si="25"/>
        <v>0</v>
      </c>
      <c r="X62" s="4">
        <f t="shared" si="25"/>
        <v>1</v>
      </c>
      <c r="Y62" s="4">
        <f t="shared" si="25"/>
        <v>1</v>
      </c>
      <c r="Z62" s="4">
        <f t="shared" si="25"/>
        <v>1</v>
      </c>
      <c r="AA62" s="4">
        <f t="shared" si="25"/>
        <v>0</v>
      </c>
      <c r="AB62" s="4">
        <f t="shared" si="25"/>
        <v>2</v>
      </c>
      <c r="AC62" s="4">
        <f t="shared" si="25"/>
        <v>2</v>
      </c>
      <c r="AD62" s="4">
        <f t="shared" si="25"/>
        <v>2</v>
      </c>
      <c r="AE62" s="4">
        <f t="shared" si="25"/>
        <v>0</v>
      </c>
      <c r="AF62" s="4">
        <f t="shared" si="25"/>
        <v>0</v>
      </c>
      <c r="AG62" s="4">
        <f t="shared" si="25"/>
        <v>0</v>
      </c>
      <c r="AH62" s="4">
        <f t="shared" si="25"/>
        <v>0</v>
      </c>
      <c r="AI62" s="4">
        <f t="shared" si="25"/>
        <v>1</v>
      </c>
      <c r="AJ62" s="4">
        <f t="shared" si="25"/>
        <v>1</v>
      </c>
      <c r="AK62" s="4">
        <f t="shared" si="25"/>
        <v>0</v>
      </c>
      <c r="AL62" s="4">
        <f t="shared" si="25"/>
        <v>1</v>
      </c>
      <c r="AM62" s="4">
        <f t="shared" si="25"/>
        <v>1</v>
      </c>
      <c r="AN62" s="4">
        <f t="shared" si="25"/>
        <v>0</v>
      </c>
      <c r="AO62" s="4">
        <f t="shared" si="25"/>
        <v>1</v>
      </c>
      <c r="AP62" s="4">
        <f t="shared" si="25"/>
        <v>0</v>
      </c>
      <c r="AQ62" s="4">
        <f t="shared" si="25"/>
        <v>1</v>
      </c>
      <c r="AR62" s="4">
        <f t="shared" si="25"/>
        <v>0</v>
      </c>
      <c r="AS62" s="4">
        <f t="shared" si="25"/>
        <v>0</v>
      </c>
      <c r="AT62" s="4">
        <f t="shared" si="25"/>
        <v>0</v>
      </c>
      <c r="AU62" s="4">
        <f t="shared" si="25"/>
        <v>1</v>
      </c>
      <c r="AV62" s="4">
        <f t="shared" si="25"/>
        <v>1</v>
      </c>
      <c r="AW62" s="4">
        <f t="shared" si="25"/>
        <v>1</v>
      </c>
      <c r="AX62" s="4">
        <f t="shared" si="25"/>
        <v>0</v>
      </c>
      <c r="AY62" s="4">
        <f t="shared" si="25"/>
        <v>0</v>
      </c>
      <c r="AZ62" s="4">
        <f t="shared" si="25"/>
        <v>0</v>
      </c>
      <c r="BA62" s="4">
        <f t="shared" si="25"/>
        <v>1</v>
      </c>
      <c r="BB62" s="4">
        <f t="shared" si="25"/>
        <v>0</v>
      </c>
      <c r="BC62" s="4">
        <f t="shared" si="25"/>
        <v>1</v>
      </c>
      <c r="BD62" s="4">
        <f t="shared" si="25"/>
        <v>0</v>
      </c>
      <c r="BE62" s="4">
        <f t="shared" si="25"/>
        <v>0</v>
      </c>
      <c r="BF62" s="4">
        <f t="shared" si="25"/>
        <v>1</v>
      </c>
      <c r="BG62" s="4">
        <f t="shared" si="25"/>
        <v>2</v>
      </c>
      <c r="BH62" s="4">
        <f t="shared" si="25"/>
        <v>1</v>
      </c>
      <c r="BI62" s="4">
        <f t="shared" si="25"/>
        <v>1</v>
      </c>
      <c r="BJ62" s="4">
        <f t="shared" si="25"/>
        <v>1</v>
      </c>
      <c r="BK62" s="4">
        <f t="shared" si="25"/>
        <v>0</v>
      </c>
      <c r="BL62" s="146"/>
      <c r="BM62" s="274"/>
      <c r="BN62" s="151"/>
      <c r="BO62" s="274"/>
      <c r="BP62" s="275"/>
      <c r="BQ62" s="190"/>
    </row>
    <row r="63" spans="1:69" ht="31.5" customHeight="1" thickBot="1" x14ac:dyDescent="0.3">
      <c r="A63" s="511"/>
      <c r="B63" s="513"/>
      <c r="C63" s="542"/>
      <c r="D63" s="543"/>
      <c r="E63" s="503"/>
      <c r="F63" s="548"/>
      <c r="G63" s="504"/>
      <c r="H63" s="503"/>
      <c r="I63" s="503"/>
      <c r="J63" s="541"/>
      <c r="K63" s="242" t="s">
        <v>18</v>
      </c>
      <c r="L63" s="277">
        <v>2.0833333333333335</v>
      </c>
      <c r="M63" s="278">
        <v>0</v>
      </c>
      <c r="N63" s="277">
        <v>0</v>
      </c>
      <c r="O63" s="277">
        <v>1.9607843137254901</v>
      </c>
      <c r="P63" s="277">
        <v>2.7777777777777777</v>
      </c>
      <c r="Q63" s="277">
        <v>20.454545454545453</v>
      </c>
      <c r="R63" s="277">
        <v>8.1632653061224492</v>
      </c>
      <c r="S63" s="277">
        <v>1.7857142857142858</v>
      </c>
      <c r="T63" s="277">
        <v>4.166666666666667</v>
      </c>
      <c r="U63" s="277">
        <v>4.5454545454545459</v>
      </c>
      <c r="V63" s="277">
        <v>6.666666666666667</v>
      </c>
      <c r="W63" s="277">
        <v>0</v>
      </c>
      <c r="X63" s="277">
        <v>8.3333333333333339</v>
      </c>
      <c r="Y63" s="277">
        <v>8.1081081081081088</v>
      </c>
      <c r="Z63" s="277">
        <v>2.3809523809523809</v>
      </c>
      <c r="AA63" s="277">
        <v>0</v>
      </c>
      <c r="AB63" s="277">
        <v>15.277777777777779</v>
      </c>
      <c r="AC63" s="277">
        <v>13.636363636363637</v>
      </c>
      <c r="AD63" s="277">
        <v>22.033898305084747</v>
      </c>
      <c r="AE63" s="278">
        <v>0</v>
      </c>
      <c r="AF63" s="278">
        <v>0</v>
      </c>
      <c r="AG63" s="278">
        <v>0</v>
      </c>
      <c r="AH63" s="278">
        <v>0</v>
      </c>
      <c r="AI63" s="277">
        <v>3.125</v>
      </c>
      <c r="AJ63" s="277">
        <v>3.5714285714285716</v>
      </c>
      <c r="AK63" s="277">
        <v>0</v>
      </c>
      <c r="AL63" s="277">
        <v>1.6666666666666667</v>
      </c>
      <c r="AM63" s="277">
        <v>6.0606060606060606</v>
      </c>
      <c r="AN63" s="277">
        <v>0</v>
      </c>
      <c r="AO63" s="277">
        <v>3.0769230769230771</v>
      </c>
      <c r="AP63" s="277">
        <v>0</v>
      </c>
      <c r="AQ63" s="277">
        <v>2.4390243902439024</v>
      </c>
      <c r="AR63" s="277">
        <v>0</v>
      </c>
      <c r="AS63" s="277">
        <v>0</v>
      </c>
      <c r="AT63" s="277">
        <v>0</v>
      </c>
      <c r="AU63" s="277">
        <v>1.25</v>
      </c>
      <c r="AV63" s="277">
        <v>3.4482758620689653</v>
      </c>
      <c r="AW63" s="277">
        <v>8.1081081081081088</v>
      </c>
      <c r="AX63" s="278">
        <v>0</v>
      </c>
      <c r="AY63" s="278">
        <v>0</v>
      </c>
      <c r="AZ63" s="278">
        <v>0</v>
      </c>
      <c r="BA63" s="277">
        <v>4.7619047619047619</v>
      </c>
      <c r="BB63" s="277">
        <v>0</v>
      </c>
      <c r="BC63" s="277">
        <v>8.5106382978723403</v>
      </c>
      <c r="BD63" s="277">
        <v>0</v>
      </c>
      <c r="BE63" s="278">
        <v>0</v>
      </c>
      <c r="BF63" s="277">
        <v>2.1276595744680851</v>
      </c>
      <c r="BG63" s="277">
        <v>14.285714285714286</v>
      </c>
      <c r="BH63" s="277">
        <v>2.3255813953488373</v>
      </c>
      <c r="BI63" s="277">
        <v>4.7619047619047619</v>
      </c>
      <c r="BJ63" s="277">
        <v>7.6923076923076925</v>
      </c>
      <c r="BK63" s="278">
        <v>0</v>
      </c>
      <c r="BL63" s="235"/>
      <c r="BM63" s="278"/>
      <c r="BN63" s="278"/>
      <c r="BO63" s="278">
        <v>4.0999999999999996</v>
      </c>
      <c r="BP63" s="279">
        <v>4.2</v>
      </c>
      <c r="BQ63" s="192">
        <v>5</v>
      </c>
    </row>
    <row r="64" spans="1:69" x14ac:dyDescent="0.25">
      <c r="A64" s="210"/>
      <c r="B64" s="131"/>
      <c r="BL64" s="21"/>
      <c r="BQ64" s="193"/>
    </row>
    <row r="65" spans="64:69" x14ac:dyDescent="0.25">
      <c r="BL65" s="21"/>
      <c r="BQ65" s="193"/>
    </row>
    <row r="66" spans="64:69" x14ac:dyDescent="0.25">
      <c r="BL66" s="21"/>
      <c r="BQ66" s="193"/>
    </row>
    <row r="67" spans="64:69" x14ac:dyDescent="0.25">
      <c r="BL67" s="21"/>
      <c r="BQ67" s="193"/>
    </row>
    <row r="68" spans="64:69" x14ac:dyDescent="0.25">
      <c r="BL68" s="21"/>
      <c r="BQ68" s="193"/>
    </row>
    <row r="69" spans="64:69" x14ac:dyDescent="0.25">
      <c r="BL69" s="21"/>
      <c r="BQ69" s="193"/>
    </row>
    <row r="70" spans="64:69" x14ac:dyDescent="0.25">
      <c r="BL70" s="21"/>
      <c r="BQ70" s="193"/>
    </row>
    <row r="71" spans="64:69" x14ac:dyDescent="0.25">
      <c r="BL71" s="21"/>
      <c r="BQ71" s="193"/>
    </row>
    <row r="72" spans="64:69" x14ac:dyDescent="0.25">
      <c r="BL72" s="21"/>
      <c r="BQ72" s="193"/>
    </row>
    <row r="73" spans="64:69" x14ac:dyDescent="0.25">
      <c r="BL73" s="21"/>
      <c r="BQ73" s="193"/>
    </row>
    <row r="74" spans="64:69" x14ac:dyDescent="0.25">
      <c r="BL74" s="21"/>
      <c r="BQ74" s="193"/>
    </row>
    <row r="75" spans="64:69" x14ac:dyDescent="0.25">
      <c r="BL75" s="21"/>
      <c r="BQ75" s="193"/>
    </row>
    <row r="76" spans="64:69" x14ac:dyDescent="0.25">
      <c r="BL76" s="21"/>
      <c r="BQ76" s="193"/>
    </row>
    <row r="77" spans="64:69" x14ac:dyDescent="0.25">
      <c r="BQ77" s="193"/>
    </row>
    <row r="78" spans="64:69" x14ac:dyDescent="0.25">
      <c r="BQ78" s="193"/>
    </row>
    <row r="79" spans="64:69" x14ac:dyDescent="0.25">
      <c r="BQ79" s="193"/>
    </row>
    <row r="80" spans="64:69" x14ac:dyDescent="0.25">
      <c r="BQ80" s="193"/>
    </row>
    <row r="81" spans="69:69" x14ac:dyDescent="0.25">
      <c r="BQ81" s="193"/>
    </row>
    <row r="82" spans="69:69" x14ac:dyDescent="0.25">
      <c r="BQ82" s="193"/>
    </row>
    <row r="83" spans="69:69" x14ac:dyDescent="0.25">
      <c r="BQ83" s="193"/>
    </row>
    <row r="84" spans="69:69" x14ac:dyDescent="0.25">
      <c r="BQ84" s="193"/>
    </row>
    <row r="85" spans="69:69" x14ac:dyDescent="0.25">
      <c r="BQ85" s="193"/>
    </row>
    <row r="86" spans="69:69" x14ac:dyDescent="0.25">
      <c r="BQ86" s="193"/>
    </row>
    <row r="87" spans="69:69" x14ac:dyDescent="0.25">
      <c r="BQ87" s="193"/>
    </row>
    <row r="88" spans="69:69" x14ac:dyDescent="0.25">
      <c r="BQ88" s="193"/>
    </row>
    <row r="89" spans="69:69" x14ac:dyDescent="0.25">
      <c r="BQ89" s="193"/>
    </row>
    <row r="90" spans="69:69" x14ac:dyDescent="0.25">
      <c r="BQ90" s="193"/>
    </row>
    <row r="91" spans="69:69" x14ac:dyDescent="0.25">
      <c r="BQ91" s="193"/>
    </row>
    <row r="92" spans="69:69" x14ac:dyDescent="0.25">
      <c r="BQ92" s="193"/>
    </row>
    <row r="93" spans="69:69" x14ac:dyDescent="0.25">
      <c r="BQ93" s="193"/>
    </row>
    <row r="94" spans="69:69" x14ac:dyDescent="0.25">
      <c r="BQ94" s="193"/>
    </row>
    <row r="95" spans="69:69" x14ac:dyDescent="0.25">
      <c r="BQ95" s="193"/>
    </row>
    <row r="96" spans="69:69" x14ac:dyDescent="0.25">
      <c r="BQ96" s="193"/>
    </row>
    <row r="97" spans="69:69" x14ac:dyDescent="0.25">
      <c r="BQ97" s="193"/>
    </row>
    <row r="98" spans="69:69" x14ac:dyDescent="0.25">
      <c r="BQ98" s="193"/>
    </row>
    <row r="99" spans="69:69" x14ac:dyDescent="0.25">
      <c r="BQ99" s="193"/>
    </row>
    <row r="100" spans="69:69" x14ac:dyDescent="0.25">
      <c r="BQ100" s="193"/>
    </row>
    <row r="101" spans="69:69" x14ac:dyDescent="0.25">
      <c r="BQ101" s="193"/>
    </row>
    <row r="102" spans="69:69" x14ac:dyDescent="0.25">
      <c r="BQ102" s="193"/>
    </row>
    <row r="103" spans="69:69" x14ac:dyDescent="0.25">
      <c r="BQ103" s="193"/>
    </row>
    <row r="104" spans="69:69" x14ac:dyDescent="0.25">
      <c r="BQ104" s="193"/>
    </row>
    <row r="105" spans="69:69" x14ac:dyDescent="0.25">
      <c r="BQ105" s="193"/>
    </row>
    <row r="106" spans="69:69" x14ac:dyDescent="0.25">
      <c r="BQ106" s="193"/>
    </row>
    <row r="107" spans="69:69" x14ac:dyDescent="0.25">
      <c r="BQ107" s="193"/>
    </row>
    <row r="108" spans="69:69" x14ac:dyDescent="0.25">
      <c r="BQ108" s="193"/>
    </row>
    <row r="109" spans="69:69" x14ac:dyDescent="0.25">
      <c r="BQ109" s="193"/>
    </row>
    <row r="110" spans="69:69" x14ac:dyDescent="0.25">
      <c r="BQ110" s="193"/>
    </row>
    <row r="111" spans="69:69" x14ac:dyDescent="0.25">
      <c r="BQ111" s="193"/>
    </row>
    <row r="112" spans="69:69" x14ac:dyDescent="0.25">
      <c r="BQ112" s="193"/>
    </row>
    <row r="113" spans="69:69" x14ac:dyDescent="0.25">
      <c r="BQ113" s="193"/>
    </row>
    <row r="114" spans="69:69" x14ac:dyDescent="0.25">
      <c r="BQ114" s="193"/>
    </row>
    <row r="115" spans="69:69" x14ac:dyDescent="0.25">
      <c r="BQ115" s="193"/>
    </row>
    <row r="116" spans="69:69" x14ac:dyDescent="0.25">
      <c r="BQ116" s="193"/>
    </row>
    <row r="117" spans="69:69" x14ac:dyDescent="0.25">
      <c r="BQ117" s="193"/>
    </row>
    <row r="118" spans="69:69" x14ac:dyDescent="0.25">
      <c r="BQ118" s="193"/>
    </row>
    <row r="119" spans="69:69" x14ac:dyDescent="0.25">
      <c r="BQ119" s="193"/>
    </row>
    <row r="120" spans="69:69" x14ac:dyDescent="0.25">
      <c r="BQ120" s="193"/>
    </row>
    <row r="121" spans="69:69" x14ac:dyDescent="0.25">
      <c r="BQ121" s="193"/>
    </row>
    <row r="122" spans="69:69" x14ac:dyDescent="0.25">
      <c r="BQ122" s="193"/>
    </row>
    <row r="123" spans="69:69" x14ac:dyDescent="0.25">
      <c r="BQ123" s="193"/>
    </row>
    <row r="124" spans="69:69" x14ac:dyDescent="0.25">
      <c r="BQ124" s="193"/>
    </row>
    <row r="125" spans="69:69" x14ac:dyDescent="0.25">
      <c r="BQ125" s="193"/>
    </row>
    <row r="126" spans="69:69" x14ac:dyDescent="0.25">
      <c r="BQ126" s="193"/>
    </row>
    <row r="127" spans="69:69" x14ac:dyDescent="0.25">
      <c r="BQ127" s="193"/>
    </row>
    <row r="128" spans="69:69" x14ac:dyDescent="0.25">
      <c r="BQ128" s="193"/>
    </row>
    <row r="129" spans="69:69" x14ac:dyDescent="0.25">
      <c r="BQ129" s="193"/>
    </row>
    <row r="130" spans="69:69" x14ac:dyDescent="0.25">
      <c r="BQ130" s="193"/>
    </row>
    <row r="131" spans="69:69" x14ac:dyDescent="0.25">
      <c r="BQ131" s="193"/>
    </row>
    <row r="132" spans="69:69" x14ac:dyDescent="0.25">
      <c r="BQ132" s="193"/>
    </row>
    <row r="133" spans="69:69" x14ac:dyDescent="0.25">
      <c r="BQ133" s="193"/>
    </row>
    <row r="134" spans="69:69" x14ac:dyDescent="0.25">
      <c r="BQ134" s="193"/>
    </row>
    <row r="135" spans="69:69" x14ac:dyDescent="0.25">
      <c r="BQ135" s="193"/>
    </row>
    <row r="136" spans="69:69" x14ac:dyDescent="0.25">
      <c r="BQ136" s="193"/>
    </row>
    <row r="137" spans="69:69" x14ac:dyDescent="0.25">
      <c r="BQ137" s="193"/>
    </row>
    <row r="138" spans="69:69" x14ac:dyDescent="0.25">
      <c r="BQ138" s="193"/>
    </row>
    <row r="139" spans="69:69" x14ac:dyDescent="0.25">
      <c r="BQ139" s="193"/>
    </row>
    <row r="140" spans="69:69" x14ac:dyDescent="0.25">
      <c r="BQ140" s="193"/>
    </row>
    <row r="141" spans="69:69" x14ac:dyDescent="0.25">
      <c r="BQ141" s="193"/>
    </row>
    <row r="142" spans="69:69" x14ac:dyDescent="0.25">
      <c r="BQ142" s="193"/>
    </row>
    <row r="143" spans="69:69" x14ac:dyDescent="0.25">
      <c r="BQ143" s="193"/>
    </row>
    <row r="144" spans="69:69" x14ac:dyDescent="0.25">
      <c r="BQ144" s="193"/>
    </row>
    <row r="145" spans="69:69" x14ac:dyDescent="0.25">
      <c r="BQ145" s="193"/>
    </row>
    <row r="146" spans="69:69" x14ac:dyDescent="0.25">
      <c r="BQ146" s="193"/>
    </row>
    <row r="147" spans="69:69" x14ac:dyDescent="0.25">
      <c r="BQ147" s="193"/>
    </row>
    <row r="148" spans="69:69" x14ac:dyDescent="0.25">
      <c r="BQ148" s="193"/>
    </row>
    <row r="149" spans="69:69" x14ac:dyDescent="0.25">
      <c r="BQ149" s="193"/>
    </row>
    <row r="150" spans="69:69" x14ac:dyDescent="0.25">
      <c r="BQ150" s="193"/>
    </row>
    <row r="151" spans="69:69" x14ac:dyDescent="0.25">
      <c r="BQ151" s="193"/>
    </row>
    <row r="152" spans="69:69" x14ac:dyDescent="0.25">
      <c r="BQ152" s="193"/>
    </row>
    <row r="153" spans="69:69" x14ac:dyDescent="0.25">
      <c r="BQ153" s="193"/>
    </row>
    <row r="154" spans="69:69" x14ac:dyDescent="0.25">
      <c r="BQ154" s="193"/>
    </row>
    <row r="155" spans="69:69" x14ac:dyDescent="0.25">
      <c r="BQ155" s="193"/>
    </row>
    <row r="156" spans="69:69" x14ac:dyDescent="0.25">
      <c r="BQ156" s="193"/>
    </row>
    <row r="157" spans="69:69" x14ac:dyDescent="0.25">
      <c r="BQ157" s="193"/>
    </row>
    <row r="158" spans="69:69" x14ac:dyDescent="0.25">
      <c r="BQ158" s="193"/>
    </row>
    <row r="159" spans="69:69" x14ac:dyDescent="0.25">
      <c r="BQ159" s="193"/>
    </row>
    <row r="160" spans="69:69" x14ac:dyDescent="0.25">
      <c r="BQ160" s="193"/>
    </row>
    <row r="161" spans="69:69" x14ac:dyDescent="0.25">
      <c r="BQ161" s="193"/>
    </row>
    <row r="162" spans="69:69" x14ac:dyDescent="0.25">
      <c r="BQ162" s="193"/>
    </row>
    <row r="163" spans="69:69" x14ac:dyDescent="0.25">
      <c r="BQ163" s="193"/>
    </row>
    <row r="164" spans="69:69" x14ac:dyDescent="0.25">
      <c r="BQ164" s="193"/>
    </row>
    <row r="165" spans="69:69" x14ac:dyDescent="0.25">
      <c r="BQ165" s="193"/>
    </row>
    <row r="166" spans="69:69" x14ac:dyDescent="0.25">
      <c r="BQ166" s="193"/>
    </row>
    <row r="167" spans="69:69" x14ac:dyDescent="0.25">
      <c r="BQ167" s="193"/>
    </row>
    <row r="168" spans="69:69" x14ac:dyDescent="0.25">
      <c r="BQ168" s="193"/>
    </row>
    <row r="169" spans="69:69" x14ac:dyDescent="0.25">
      <c r="BQ169" s="193"/>
    </row>
    <row r="170" spans="69:69" x14ac:dyDescent="0.25">
      <c r="BQ170" s="193"/>
    </row>
    <row r="171" spans="69:69" x14ac:dyDescent="0.25">
      <c r="BQ171" s="193"/>
    </row>
    <row r="172" spans="69:69" x14ac:dyDescent="0.25">
      <c r="BQ172" s="193"/>
    </row>
    <row r="173" spans="69:69" x14ac:dyDescent="0.25">
      <c r="BQ173" s="193"/>
    </row>
    <row r="174" spans="69:69" x14ac:dyDescent="0.25">
      <c r="BQ174" s="193"/>
    </row>
    <row r="175" spans="69:69" x14ac:dyDescent="0.25">
      <c r="BQ175" s="193"/>
    </row>
    <row r="176" spans="69:69" x14ac:dyDescent="0.25">
      <c r="BQ176" s="193"/>
    </row>
    <row r="177" spans="69:69" x14ac:dyDescent="0.25">
      <c r="BQ177" s="193"/>
    </row>
    <row r="178" spans="69:69" x14ac:dyDescent="0.25">
      <c r="BQ178" s="193"/>
    </row>
    <row r="179" spans="69:69" x14ac:dyDescent="0.25">
      <c r="BQ179" s="193"/>
    </row>
    <row r="180" spans="69:69" x14ac:dyDescent="0.25">
      <c r="BQ180" s="193"/>
    </row>
    <row r="181" spans="69:69" x14ac:dyDescent="0.25">
      <c r="BQ181" s="193"/>
    </row>
    <row r="182" spans="69:69" x14ac:dyDescent="0.25">
      <c r="BQ182" s="193"/>
    </row>
    <row r="183" spans="69:69" x14ac:dyDescent="0.25">
      <c r="BQ183" s="193"/>
    </row>
    <row r="184" spans="69:69" x14ac:dyDescent="0.25">
      <c r="BQ184" s="193"/>
    </row>
    <row r="185" spans="69:69" x14ac:dyDescent="0.25">
      <c r="BQ185" s="193"/>
    </row>
    <row r="186" spans="69:69" x14ac:dyDescent="0.25">
      <c r="BQ186" s="193"/>
    </row>
    <row r="187" spans="69:69" x14ac:dyDescent="0.25">
      <c r="BQ187" s="193"/>
    </row>
    <row r="188" spans="69:69" x14ac:dyDescent="0.25">
      <c r="BQ188" s="193"/>
    </row>
    <row r="189" spans="69:69" x14ac:dyDescent="0.25">
      <c r="BQ189" s="193"/>
    </row>
    <row r="190" spans="69:69" x14ac:dyDescent="0.25">
      <c r="BQ190" s="193"/>
    </row>
    <row r="191" spans="69:69" x14ac:dyDescent="0.25">
      <c r="BQ191" s="193"/>
    </row>
    <row r="192" spans="69:69" x14ac:dyDescent="0.25">
      <c r="BQ192" s="193"/>
    </row>
    <row r="193" spans="69:69" x14ac:dyDescent="0.25">
      <c r="BQ193" s="193"/>
    </row>
    <row r="194" spans="69:69" x14ac:dyDescent="0.25">
      <c r="BQ194" s="193"/>
    </row>
    <row r="195" spans="69:69" x14ac:dyDescent="0.25">
      <c r="BQ195" s="193"/>
    </row>
    <row r="196" spans="69:69" x14ac:dyDescent="0.25">
      <c r="BQ196" s="193"/>
    </row>
    <row r="197" spans="69:69" x14ac:dyDescent="0.25">
      <c r="BQ197" s="193"/>
    </row>
    <row r="198" spans="69:69" x14ac:dyDescent="0.25">
      <c r="BQ198" s="193"/>
    </row>
    <row r="199" spans="69:69" x14ac:dyDescent="0.25">
      <c r="BQ199" s="193"/>
    </row>
    <row r="200" spans="69:69" x14ac:dyDescent="0.25">
      <c r="BQ200" s="193"/>
    </row>
    <row r="201" spans="69:69" x14ac:dyDescent="0.25">
      <c r="BQ201" s="193"/>
    </row>
    <row r="202" spans="69:69" x14ac:dyDescent="0.25">
      <c r="BQ202" s="193"/>
    </row>
    <row r="203" spans="69:69" x14ac:dyDescent="0.25">
      <c r="BQ203" s="193"/>
    </row>
    <row r="204" spans="69:69" x14ac:dyDescent="0.25">
      <c r="BQ204" s="193"/>
    </row>
    <row r="205" spans="69:69" x14ac:dyDescent="0.25">
      <c r="BQ205" s="193"/>
    </row>
    <row r="206" spans="69:69" x14ac:dyDescent="0.25">
      <c r="BQ206" s="193"/>
    </row>
    <row r="207" spans="69:69" x14ac:dyDescent="0.25">
      <c r="BQ207" s="193"/>
    </row>
    <row r="208" spans="69:69" x14ac:dyDescent="0.25">
      <c r="BQ208" s="193"/>
    </row>
    <row r="209" spans="69:69" x14ac:dyDescent="0.25">
      <c r="BQ209" s="193"/>
    </row>
    <row r="210" spans="69:69" x14ac:dyDescent="0.25">
      <c r="BQ210" s="193"/>
    </row>
    <row r="211" spans="69:69" x14ac:dyDescent="0.25">
      <c r="BQ211" s="193"/>
    </row>
    <row r="212" spans="69:69" x14ac:dyDescent="0.25">
      <c r="BQ212" s="193"/>
    </row>
    <row r="213" spans="69:69" x14ac:dyDescent="0.25">
      <c r="BQ213" s="193"/>
    </row>
    <row r="214" spans="69:69" x14ac:dyDescent="0.25">
      <c r="BQ214" s="193"/>
    </row>
    <row r="215" spans="69:69" x14ac:dyDescent="0.25">
      <c r="BQ215" s="193"/>
    </row>
    <row r="216" spans="69:69" x14ac:dyDescent="0.25">
      <c r="BQ216" s="193"/>
    </row>
    <row r="217" spans="69:69" x14ac:dyDescent="0.25">
      <c r="BQ217" s="193"/>
    </row>
    <row r="218" spans="69:69" x14ac:dyDescent="0.25">
      <c r="BQ218" s="193"/>
    </row>
    <row r="219" spans="69:69" x14ac:dyDescent="0.25">
      <c r="BQ219" s="193"/>
    </row>
    <row r="220" spans="69:69" x14ac:dyDescent="0.25">
      <c r="BQ220" s="193"/>
    </row>
    <row r="221" spans="69:69" x14ac:dyDescent="0.25">
      <c r="BQ221" s="193"/>
    </row>
    <row r="222" spans="69:69" x14ac:dyDescent="0.25">
      <c r="BQ222" s="193"/>
    </row>
    <row r="223" spans="69:69" x14ac:dyDescent="0.25">
      <c r="BQ223" s="193"/>
    </row>
    <row r="224" spans="69:69" x14ac:dyDescent="0.25">
      <c r="BQ224" s="193"/>
    </row>
    <row r="225" spans="69:69" x14ac:dyDescent="0.25">
      <c r="BQ225" s="193"/>
    </row>
    <row r="226" spans="69:69" x14ac:dyDescent="0.25">
      <c r="BQ226" s="193"/>
    </row>
    <row r="227" spans="69:69" x14ac:dyDescent="0.25">
      <c r="BQ227" s="193"/>
    </row>
    <row r="228" spans="69:69" x14ac:dyDescent="0.25">
      <c r="BQ228" s="193"/>
    </row>
    <row r="229" spans="69:69" x14ac:dyDescent="0.25">
      <c r="BQ229" s="193"/>
    </row>
    <row r="230" spans="69:69" x14ac:dyDescent="0.25">
      <c r="BQ230" s="193"/>
    </row>
    <row r="231" spans="69:69" x14ac:dyDescent="0.25">
      <c r="BQ231" s="193"/>
    </row>
    <row r="232" spans="69:69" x14ac:dyDescent="0.25">
      <c r="BQ232" s="193"/>
    </row>
    <row r="233" spans="69:69" x14ac:dyDescent="0.25">
      <c r="BQ233" s="193"/>
    </row>
    <row r="234" spans="69:69" x14ac:dyDescent="0.25">
      <c r="BQ234" s="193"/>
    </row>
    <row r="235" spans="69:69" x14ac:dyDescent="0.25">
      <c r="BQ235" s="193"/>
    </row>
    <row r="236" spans="69:69" x14ac:dyDescent="0.25">
      <c r="BQ236" s="193"/>
    </row>
    <row r="237" spans="69:69" x14ac:dyDescent="0.25">
      <c r="BQ237" s="193"/>
    </row>
    <row r="238" spans="69:69" x14ac:dyDescent="0.25">
      <c r="BQ238" s="193"/>
    </row>
    <row r="239" spans="69:69" x14ac:dyDescent="0.25">
      <c r="BQ239" s="193"/>
    </row>
    <row r="240" spans="69:69" x14ac:dyDescent="0.25">
      <c r="BQ240" s="193"/>
    </row>
    <row r="241" spans="69:69" x14ac:dyDescent="0.25">
      <c r="BQ241" s="193"/>
    </row>
    <row r="242" spans="69:69" x14ac:dyDescent="0.25">
      <c r="BQ242" s="193"/>
    </row>
    <row r="243" spans="69:69" x14ac:dyDescent="0.25">
      <c r="BQ243" s="193"/>
    </row>
    <row r="244" spans="69:69" x14ac:dyDescent="0.25">
      <c r="BQ244" s="193"/>
    </row>
    <row r="245" spans="69:69" x14ac:dyDescent="0.25">
      <c r="BQ245" s="193"/>
    </row>
    <row r="246" spans="69:69" x14ac:dyDescent="0.25">
      <c r="BQ246" s="193"/>
    </row>
    <row r="247" spans="69:69" x14ac:dyDescent="0.25">
      <c r="BQ247" s="193"/>
    </row>
    <row r="248" spans="69:69" x14ac:dyDescent="0.25">
      <c r="BQ248" s="193"/>
    </row>
    <row r="249" spans="69:69" x14ac:dyDescent="0.25">
      <c r="BQ249" s="193"/>
    </row>
    <row r="250" spans="69:69" x14ac:dyDescent="0.25">
      <c r="BQ250" s="193"/>
    </row>
    <row r="251" spans="69:69" x14ac:dyDescent="0.25">
      <c r="BQ251" s="193"/>
    </row>
    <row r="252" spans="69:69" x14ac:dyDescent="0.25">
      <c r="BQ252" s="193"/>
    </row>
    <row r="253" spans="69:69" x14ac:dyDescent="0.25">
      <c r="BQ253" s="193"/>
    </row>
    <row r="254" spans="69:69" x14ac:dyDescent="0.25">
      <c r="BQ254" s="193"/>
    </row>
    <row r="255" spans="69:69" x14ac:dyDescent="0.25">
      <c r="BQ255" s="193"/>
    </row>
    <row r="256" spans="69:69" x14ac:dyDescent="0.25">
      <c r="BQ256" s="193"/>
    </row>
    <row r="257" spans="69:69" x14ac:dyDescent="0.25">
      <c r="BQ257" s="193"/>
    </row>
    <row r="258" spans="69:69" x14ac:dyDescent="0.25">
      <c r="BQ258" s="193"/>
    </row>
    <row r="259" spans="69:69" x14ac:dyDescent="0.25">
      <c r="BQ259" s="193"/>
    </row>
    <row r="260" spans="69:69" x14ac:dyDescent="0.25">
      <c r="BQ260" s="193"/>
    </row>
    <row r="261" spans="69:69" x14ac:dyDescent="0.25">
      <c r="BQ261" s="193"/>
    </row>
    <row r="262" spans="69:69" x14ac:dyDescent="0.25">
      <c r="BQ262" s="193"/>
    </row>
    <row r="263" spans="69:69" x14ac:dyDescent="0.25">
      <c r="BQ263" s="193"/>
    </row>
    <row r="264" spans="69:69" x14ac:dyDescent="0.25">
      <c r="BQ264" s="193"/>
    </row>
    <row r="265" spans="69:69" x14ac:dyDescent="0.25">
      <c r="BQ265" s="193"/>
    </row>
    <row r="266" spans="69:69" x14ac:dyDescent="0.25">
      <c r="BQ266" s="193"/>
    </row>
    <row r="267" spans="69:69" x14ac:dyDescent="0.25">
      <c r="BQ267" s="193"/>
    </row>
    <row r="268" spans="69:69" x14ac:dyDescent="0.25">
      <c r="BQ268" s="193"/>
    </row>
    <row r="269" spans="69:69" x14ac:dyDescent="0.25">
      <c r="BQ269" s="193"/>
    </row>
    <row r="270" spans="69:69" x14ac:dyDescent="0.25">
      <c r="BQ270" s="193"/>
    </row>
    <row r="271" spans="69:69" x14ac:dyDescent="0.25">
      <c r="BQ271" s="193"/>
    </row>
    <row r="272" spans="69:69" x14ac:dyDescent="0.25">
      <c r="BQ272" s="193"/>
    </row>
    <row r="273" spans="69:69" x14ac:dyDescent="0.25">
      <c r="BQ273" s="193"/>
    </row>
    <row r="274" spans="69:69" x14ac:dyDescent="0.25">
      <c r="BQ274" s="193"/>
    </row>
    <row r="275" spans="69:69" x14ac:dyDescent="0.25">
      <c r="BQ275" s="193"/>
    </row>
    <row r="276" spans="69:69" x14ac:dyDescent="0.25">
      <c r="BQ276" s="193"/>
    </row>
    <row r="277" spans="69:69" x14ac:dyDescent="0.25">
      <c r="BQ277" s="193"/>
    </row>
    <row r="278" spans="69:69" x14ac:dyDescent="0.25">
      <c r="BQ278" s="193"/>
    </row>
    <row r="279" spans="69:69" x14ac:dyDescent="0.25">
      <c r="BQ279" s="193"/>
    </row>
    <row r="280" spans="69:69" x14ac:dyDescent="0.25">
      <c r="BQ280" s="193"/>
    </row>
    <row r="281" spans="69:69" x14ac:dyDescent="0.25">
      <c r="BQ281" s="193"/>
    </row>
    <row r="282" spans="69:69" x14ac:dyDescent="0.25">
      <c r="BQ282" s="193"/>
    </row>
    <row r="283" spans="69:69" x14ac:dyDescent="0.25">
      <c r="BQ283" s="193"/>
    </row>
    <row r="284" spans="69:69" x14ac:dyDescent="0.25">
      <c r="BQ284" s="193"/>
    </row>
    <row r="285" spans="69:69" x14ac:dyDescent="0.25">
      <c r="BQ285" s="193"/>
    </row>
    <row r="286" spans="69:69" x14ac:dyDescent="0.25">
      <c r="BQ286" s="193"/>
    </row>
    <row r="287" spans="69:69" x14ac:dyDescent="0.25">
      <c r="BQ287" s="193"/>
    </row>
    <row r="288" spans="69:69" x14ac:dyDescent="0.25">
      <c r="BQ288" s="193"/>
    </row>
    <row r="289" spans="69:69" x14ac:dyDescent="0.25">
      <c r="BQ289" s="193"/>
    </row>
    <row r="290" spans="69:69" x14ac:dyDescent="0.25">
      <c r="BQ290" s="193"/>
    </row>
    <row r="291" spans="69:69" x14ac:dyDescent="0.25">
      <c r="BQ291" s="193"/>
    </row>
    <row r="292" spans="69:69" x14ac:dyDescent="0.25">
      <c r="BQ292" s="193"/>
    </row>
    <row r="293" spans="69:69" x14ac:dyDescent="0.25">
      <c r="BQ293" s="193"/>
    </row>
    <row r="294" spans="69:69" x14ac:dyDescent="0.25">
      <c r="BQ294" s="193"/>
    </row>
    <row r="295" spans="69:69" x14ac:dyDescent="0.25">
      <c r="BQ295" s="193"/>
    </row>
    <row r="296" spans="69:69" x14ac:dyDescent="0.25">
      <c r="BQ296" s="193"/>
    </row>
    <row r="297" spans="69:69" x14ac:dyDescent="0.25">
      <c r="BQ297" s="193"/>
    </row>
    <row r="298" spans="69:69" x14ac:dyDescent="0.25">
      <c r="BQ298" s="193"/>
    </row>
    <row r="299" spans="69:69" x14ac:dyDescent="0.25">
      <c r="BQ299" s="193"/>
    </row>
    <row r="300" spans="69:69" x14ac:dyDescent="0.25">
      <c r="BQ300" s="193"/>
    </row>
    <row r="301" spans="69:69" x14ac:dyDescent="0.25">
      <c r="BQ301" s="193"/>
    </row>
    <row r="302" spans="69:69" x14ac:dyDescent="0.25">
      <c r="BQ302" s="193"/>
    </row>
    <row r="303" spans="69:69" x14ac:dyDescent="0.25">
      <c r="BQ303" s="193"/>
    </row>
    <row r="304" spans="69:69" x14ac:dyDescent="0.25">
      <c r="BQ304" s="193"/>
    </row>
    <row r="305" spans="69:69" x14ac:dyDescent="0.25">
      <c r="BQ305" s="193"/>
    </row>
    <row r="306" spans="69:69" x14ac:dyDescent="0.25">
      <c r="BQ306" s="193"/>
    </row>
    <row r="307" spans="69:69" x14ac:dyDescent="0.25">
      <c r="BQ307" s="193"/>
    </row>
    <row r="308" spans="69:69" x14ac:dyDescent="0.25">
      <c r="BQ308" s="193"/>
    </row>
    <row r="309" spans="69:69" x14ac:dyDescent="0.25">
      <c r="BQ309" s="193"/>
    </row>
    <row r="310" spans="69:69" x14ac:dyDescent="0.25">
      <c r="BQ310" s="193"/>
    </row>
    <row r="311" spans="69:69" x14ac:dyDescent="0.25">
      <c r="BQ311" s="193"/>
    </row>
    <row r="312" spans="69:69" x14ac:dyDescent="0.25">
      <c r="BQ312" s="193"/>
    </row>
    <row r="313" spans="69:69" x14ac:dyDescent="0.25">
      <c r="BQ313" s="193"/>
    </row>
    <row r="314" spans="69:69" x14ac:dyDescent="0.25">
      <c r="BQ314" s="193"/>
    </row>
    <row r="315" spans="69:69" x14ac:dyDescent="0.25">
      <c r="BQ315" s="193"/>
    </row>
    <row r="316" spans="69:69" x14ac:dyDescent="0.25">
      <c r="BQ316" s="193"/>
    </row>
    <row r="317" spans="69:69" x14ac:dyDescent="0.25">
      <c r="BQ317" s="193"/>
    </row>
    <row r="318" spans="69:69" x14ac:dyDescent="0.25">
      <c r="BQ318" s="193"/>
    </row>
    <row r="319" spans="69:69" x14ac:dyDescent="0.25">
      <c r="BQ319" s="193"/>
    </row>
    <row r="320" spans="69:69" x14ac:dyDescent="0.25">
      <c r="BQ320" s="193"/>
    </row>
    <row r="321" spans="69:69" x14ac:dyDescent="0.25">
      <c r="BQ321" s="193"/>
    </row>
    <row r="322" spans="69:69" x14ac:dyDescent="0.25">
      <c r="BQ322" s="193"/>
    </row>
    <row r="323" spans="69:69" x14ac:dyDescent="0.25">
      <c r="BQ323" s="193"/>
    </row>
    <row r="324" spans="69:69" x14ac:dyDescent="0.25">
      <c r="BQ324" s="193"/>
    </row>
    <row r="325" spans="69:69" x14ac:dyDescent="0.25">
      <c r="BQ325" s="193"/>
    </row>
    <row r="326" spans="69:69" x14ac:dyDescent="0.25">
      <c r="BQ326" s="193"/>
    </row>
    <row r="327" spans="69:69" x14ac:dyDescent="0.25">
      <c r="BQ327" s="193"/>
    </row>
    <row r="328" spans="69:69" x14ac:dyDescent="0.25">
      <c r="BQ328" s="193"/>
    </row>
    <row r="329" spans="69:69" x14ac:dyDescent="0.25">
      <c r="BQ329" s="193"/>
    </row>
    <row r="330" spans="69:69" x14ac:dyDescent="0.25">
      <c r="BQ330" s="193"/>
    </row>
    <row r="331" spans="69:69" x14ac:dyDescent="0.25">
      <c r="BQ331" s="193"/>
    </row>
    <row r="332" spans="69:69" x14ac:dyDescent="0.25">
      <c r="BQ332" s="193"/>
    </row>
    <row r="333" spans="69:69" x14ac:dyDescent="0.25">
      <c r="BQ333" s="193"/>
    </row>
    <row r="334" spans="69:69" x14ac:dyDescent="0.25">
      <c r="BQ334" s="193"/>
    </row>
    <row r="335" spans="69:69" x14ac:dyDescent="0.25">
      <c r="BQ335" s="193"/>
    </row>
    <row r="336" spans="69:69" x14ac:dyDescent="0.25">
      <c r="BQ336" s="193"/>
    </row>
    <row r="337" spans="69:69" x14ac:dyDescent="0.25">
      <c r="BQ337" s="193"/>
    </row>
    <row r="338" spans="69:69" x14ac:dyDescent="0.25">
      <c r="BQ338" s="193"/>
    </row>
    <row r="339" spans="69:69" x14ac:dyDescent="0.25">
      <c r="BQ339" s="193"/>
    </row>
    <row r="340" spans="69:69" x14ac:dyDescent="0.25">
      <c r="BQ340" s="193"/>
    </row>
    <row r="341" spans="69:69" x14ac:dyDescent="0.25">
      <c r="BQ341" s="193"/>
    </row>
    <row r="342" spans="69:69" x14ac:dyDescent="0.25">
      <c r="BQ342" s="193"/>
    </row>
    <row r="343" spans="69:69" x14ac:dyDescent="0.25">
      <c r="BQ343" s="193"/>
    </row>
    <row r="344" spans="69:69" x14ac:dyDescent="0.25">
      <c r="BQ344" s="193"/>
    </row>
    <row r="345" spans="69:69" x14ac:dyDescent="0.25">
      <c r="BQ345" s="193"/>
    </row>
    <row r="346" spans="69:69" x14ac:dyDescent="0.25">
      <c r="BQ346" s="193"/>
    </row>
    <row r="347" spans="69:69" x14ac:dyDescent="0.25">
      <c r="BQ347" s="193"/>
    </row>
    <row r="348" spans="69:69" x14ac:dyDescent="0.25">
      <c r="BQ348" s="193"/>
    </row>
    <row r="349" spans="69:69" x14ac:dyDescent="0.25">
      <c r="BQ349" s="193"/>
    </row>
    <row r="350" spans="69:69" x14ac:dyDescent="0.25">
      <c r="BQ350" s="193"/>
    </row>
    <row r="351" spans="69:69" x14ac:dyDescent="0.25">
      <c r="BQ351" s="193"/>
    </row>
    <row r="352" spans="69:69" x14ac:dyDescent="0.25">
      <c r="BQ352" s="193"/>
    </row>
    <row r="353" spans="69:69" x14ac:dyDescent="0.25">
      <c r="BQ353" s="193"/>
    </row>
    <row r="354" spans="69:69" x14ac:dyDescent="0.25">
      <c r="BQ354" s="193"/>
    </row>
    <row r="355" spans="69:69" x14ac:dyDescent="0.25">
      <c r="BQ355" s="193"/>
    </row>
    <row r="356" spans="69:69" x14ac:dyDescent="0.25">
      <c r="BQ356" s="193"/>
    </row>
    <row r="357" spans="69:69" x14ac:dyDescent="0.25">
      <c r="BQ357" s="193"/>
    </row>
    <row r="358" spans="69:69" x14ac:dyDescent="0.25">
      <c r="BQ358" s="193"/>
    </row>
    <row r="359" spans="69:69" x14ac:dyDescent="0.25">
      <c r="BQ359" s="193"/>
    </row>
    <row r="360" spans="69:69" x14ac:dyDescent="0.25">
      <c r="BQ360" s="193"/>
    </row>
    <row r="361" spans="69:69" x14ac:dyDescent="0.25">
      <c r="BQ361" s="193"/>
    </row>
    <row r="362" spans="69:69" x14ac:dyDescent="0.25">
      <c r="BQ362" s="193"/>
    </row>
    <row r="363" spans="69:69" x14ac:dyDescent="0.25">
      <c r="BQ363" s="193"/>
    </row>
    <row r="364" spans="69:69" x14ac:dyDescent="0.25">
      <c r="BQ364" s="193"/>
    </row>
    <row r="365" spans="69:69" x14ac:dyDescent="0.25">
      <c r="BQ365" s="193"/>
    </row>
    <row r="366" spans="69:69" x14ac:dyDescent="0.25">
      <c r="BQ366" s="193"/>
    </row>
    <row r="367" spans="69:69" x14ac:dyDescent="0.25">
      <c r="BQ367" s="193"/>
    </row>
    <row r="368" spans="69:69" x14ac:dyDescent="0.25">
      <c r="BQ368" s="193"/>
    </row>
    <row r="369" spans="69:69" x14ac:dyDescent="0.25">
      <c r="BQ369" s="193"/>
    </row>
    <row r="370" spans="69:69" x14ac:dyDescent="0.25">
      <c r="BQ370" s="193"/>
    </row>
    <row r="371" spans="69:69" x14ac:dyDescent="0.25">
      <c r="BQ371" s="193"/>
    </row>
    <row r="372" spans="69:69" x14ac:dyDescent="0.25">
      <c r="BQ372" s="193"/>
    </row>
    <row r="373" spans="69:69" x14ac:dyDescent="0.25">
      <c r="BQ373" s="193"/>
    </row>
    <row r="374" spans="69:69" x14ac:dyDescent="0.25">
      <c r="BQ374" s="193"/>
    </row>
    <row r="375" spans="69:69" x14ac:dyDescent="0.25">
      <c r="BQ375" s="193"/>
    </row>
    <row r="376" spans="69:69" x14ac:dyDescent="0.25">
      <c r="BQ376" s="193"/>
    </row>
    <row r="377" spans="69:69" x14ac:dyDescent="0.25">
      <c r="BQ377" s="193"/>
    </row>
    <row r="378" spans="69:69" x14ac:dyDescent="0.25">
      <c r="BQ378" s="193"/>
    </row>
    <row r="379" spans="69:69" x14ac:dyDescent="0.25">
      <c r="BQ379" s="193"/>
    </row>
    <row r="380" spans="69:69" x14ac:dyDescent="0.25">
      <c r="BQ380" s="193"/>
    </row>
    <row r="381" spans="69:69" x14ac:dyDescent="0.25">
      <c r="BQ381" s="193"/>
    </row>
    <row r="382" spans="69:69" x14ac:dyDescent="0.25">
      <c r="BQ382" s="193"/>
    </row>
    <row r="383" spans="69:69" x14ac:dyDescent="0.25">
      <c r="BQ383" s="193"/>
    </row>
    <row r="384" spans="69:69" x14ac:dyDescent="0.25">
      <c r="BQ384" s="193"/>
    </row>
    <row r="385" spans="69:69" x14ac:dyDescent="0.25">
      <c r="BQ385" s="193"/>
    </row>
    <row r="386" spans="69:69" x14ac:dyDescent="0.25">
      <c r="BQ386" s="193"/>
    </row>
    <row r="387" spans="69:69" x14ac:dyDescent="0.25">
      <c r="BQ387" s="193"/>
    </row>
    <row r="388" spans="69:69" x14ac:dyDescent="0.25">
      <c r="BQ388" s="193"/>
    </row>
    <row r="389" spans="69:69" x14ac:dyDescent="0.25">
      <c r="BQ389" s="193"/>
    </row>
    <row r="390" spans="69:69" x14ac:dyDescent="0.25">
      <c r="BQ390" s="193"/>
    </row>
    <row r="391" spans="69:69" x14ac:dyDescent="0.25">
      <c r="BQ391" s="193"/>
    </row>
    <row r="392" spans="69:69" x14ac:dyDescent="0.25">
      <c r="BQ392" s="193"/>
    </row>
    <row r="393" spans="69:69" x14ac:dyDescent="0.25">
      <c r="BQ393" s="193"/>
    </row>
    <row r="394" spans="69:69" x14ac:dyDescent="0.25">
      <c r="BQ394" s="193"/>
    </row>
    <row r="395" spans="69:69" x14ac:dyDescent="0.25">
      <c r="BQ395" s="193"/>
    </row>
    <row r="396" spans="69:69" x14ac:dyDescent="0.25">
      <c r="BQ396" s="193"/>
    </row>
    <row r="397" spans="69:69" x14ac:dyDescent="0.25">
      <c r="BQ397" s="193"/>
    </row>
    <row r="398" spans="69:69" x14ac:dyDescent="0.25">
      <c r="BQ398" s="193"/>
    </row>
    <row r="399" spans="69:69" x14ac:dyDescent="0.25">
      <c r="BQ399" s="193"/>
    </row>
    <row r="400" spans="69:69" x14ac:dyDescent="0.25">
      <c r="BQ400" s="193"/>
    </row>
    <row r="401" spans="69:69" x14ac:dyDescent="0.25">
      <c r="BQ401" s="193"/>
    </row>
    <row r="402" spans="69:69" x14ac:dyDescent="0.25">
      <c r="BQ402" s="193"/>
    </row>
    <row r="403" spans="69:69" x14ac:dyDescent="0.25">
      <c r="BQ403" s="193"/>
    </row>
    <row r="404" spans="69:69" x14ac:dyDescent="0.25">
      <c r="BQ404" s="193"/>
    </row>
    <row r="405" spans="69:69" x14ac:dyDescent="0.25">
      <c r="BQ405" s="193"/>
    </row>
    <row r="406" spans="69:69" x14ac:dyDescent="0.25">
      <c r="BQ406" s="193"/>
    </row>
    <row r="407" spans="69:69" x14ac:dyDescent="0.25">
      <c r="BQ407" s="193"/>
    </row>
    <row r="408" spans="69:69" x14ac:dyDescent="0.25">
      <c r="BQ408" s="193"/>
    </row>
    <row r="409" spans="69:69" x14ac:dyDescent="0.25">
      <c r="BQ409" s="193"/>
    </row>
    <row r="410" spans="69:69" x14ac:dyDescent="0.25">
      <c r="BQ410" s="193"/>
    </row>
    <row r="411" spans="69:69" x14ac:dyDescent="0.25">
      <c r="BQ411" s="193"/>
    </row>
    <row r="412" spans="69:69" x14ac:dyDescent="0.25">
      <c r="BQ412" s="193"/>
    </row>
    <row r="413" spans="69:69" x14ac:dyDescent="0.25">
      <c r="BQ413" s="193"/>
    </row>
    <row r="414" spans="69:69" x14ac:dyDescent="0.25">
      <c r="BQ414" s="193"/>
    </row>
    <row r="415" spans="69:69" x14ac:dyDescent="0.25">
      <c r="BQ415" s="193"/>
    </row>
    <row r="416" spans="69:69" x14ac:dyDescent="0.25">
      <c r="BQ416" s="193"/>
    </row>
    <row r="417" spans="69:69" x14ac:dyDescent="0.25">
      <c r="BQ417" s="193"/>
    </row>
    <row r="418" spans="69:69" x14ac:dyDescent="0.25">
      <c r="BQ418" s="193"/>
    </row>
    <row r="419" spans="69:69" x14ac:dyDescent="0.25">
      <c r="BQ419" s="193"/>
    </row>
    <row r="420" spans="69:69" x14ac:dyDescent="0.25">
      <c r="BQ420" s="193"/>
    </row>
    <row r="421" spans="69:69" x14ac:dyDescent="0.25">
      <c r="BQ421" s="193"/>
    </row>
    <row r="422" spans="69:69" x14ac:dyDescent="0.25">
      <c r="BQ422" s="193"/>
    </row>
    <row r="423" spans="69:69" x14ac:dyDescent="0.25">
      <c r="BQ423" s="193"/>
    </row>
    <row r="424" spans="69:69" x14ac:dyDescent="0.25">
      <c r="BQ424" s="193"/>
    </row>
    <row r="425" spans="69:69" x14ac:dyDescent="0.25">
      <c r="BQ425" s="193"/>
    </row>
    <row r="426" spans="69:69" x14ac:dyDescent="0.25">
      <c r="BQ426" s="193"/>
    </row>
    <row r="427" spans="69:69" x14ac:dyDescent="0.25">
      <c r="BQ427" s="193"/>
    </row>
    <row r="428" spans="69:69" x14ac:dyDescent="0.25">
      <c r="BQ428" s="193"/>
    </row>
    <row r="429" spans="69:69" x14ac:dyDescent="0.25">
      <c r="BQ429" s="193"/>
    </row>
    <row r="430" spans="69:69" x14ac:dyDescent="0.25">
      <c r="BQ430" s="193"/>
    </row>
    <row r="431" spans="69:69" x14ac:dyDescent="0.25">
      <c r="BQ431" s="193"/>
    </row>
    <row r="432" spans="69:69" x14ac:dyDescent="0.25">
      <c r="BQ432" s="193"/>
    </row>
    <row r="433" spans="69:69" x14ac:dyDescent="0.25">
      <c r="BQ433" s="193"/>
    </row>
    <row r="434" spans="69:69" x14ac:dyDescent="0.25">
      <c r="BQ434" s="193"/>
    </row>
    <row r="435" spans="69:69" x14ac:dyDescent="0.25">
      <c r="BQ435" s="193"/>
    </row>
    <row r="436" spans="69:69" x14ac:dyDescent="0.25">
      <c r="BQ436" s="193"/>
    </row>
    <row r="437" spans="69:69" x14ac:dyDescent="0.25">
      <c r="BQ437" s="193"/>
    </row>
    <row r="438" spans="69:69" x14ac:dyDescent="0.25">
      <c r="BQ438" s="193"/>
    </row>
    <row r="439" spans="69:69" x14ac:dyDescent="0.25">
      <c r="BQ439" s="193"/>
    </row>
    <row r="440" spans="69:69" x14ac:dyDescent="0.25">
      <c r="BQ440" s="194"/>
    </row>
    <row r="441" spans="69:69" x14ac:dyDescent="0.25">
      <c r="BQ441" s="194"/>
    </row>
    <row r="442" spans="69:69" x14ac:dyDescent="0.25">
      <c r="BQ442" s="194"/>
    </row>
    <row r="443" spans="69:69" x14ac:dyDescent="0.25">
      <c r="BQ443" s="194"/>
    </row>
    <row r="444" spans="69:69" x14ac:dyDescent="0.25">
      <c r="BQ444" s="194"/>
    </row>
    <row r="445" spans="69:69" x14ac:dyDescent="0.25">
      <c r="BQ445" s="194"/>
    </row>
    <row r="446" spans="69:69" x14ac:dyDescent="0.25">
      <c r="BQ446" s="194"/>
    </row>
    <row r="447" spans="69:69" x14ac:dyDescent="0.25">
      <c r="BQ447" s="194"/>
    </row>
  </sheetData>
  <mergeCells count="101">
    <mergeCell ref="J47:J49"/>
    <mergeCell ref="J53:J55"/>
    <mergeCell ref="J13:J15"/>
    <mergeCell ref="J25:J27"/>
    <mergeCell ref="J41:J43"/>
    <mergeCell ref="J19:J21"/>
    <mergeCell ref="J35:J37"/>
    <mergeCell ref="G44:G49"/>
    <mergeCell ref="H44:H49"/>
    <mergeCell ref="I32:I37"/>
    <mergeCell ref="J28:J31"/>
    <mergeCell ref="G22:G27"/>
    <mergeCell ref="H22:H27"/>
    <mergeCell ref="I22:I27"/>
    <mergeCell ref="G16:G21"/>
    <mergeCell ref="H16:H21"/>
    <mergeCell ref="I44:I49"/>
    <mergeCell ref="G32:G37"/>
    <mergeCell ref="H32:H37"/>
    <mergeCell ref="G38:G43"/>
    <mergeCell ref="H38:H43"/>
    <mergeCell ref="H28:H31"/>
    <mergeCell ref="I28:I31"/>
    <mergeCell ref="I38:I43"/>
    <mergeCell ref="J56:J61"/>
    <mergeCell ref="I62:I63"/>
    <mergeCell ref="E56:E61"/>
    <mergeCell ref="C50:C52"/>
    <mergeCell ref="D50:D55"/>
    <mergeCell ref="C56:C58"/>
    <mergeCell ref="D56:D61"/>
    <mergeCell ref="C62:C63"/>
    <mergeCell ref="D62:D63"/>
    <mergeCell ref="E50:E55"/>
    <mergeCell ref="I50:I55"/>
    <mergeCell ref="H50:H55"/>
    <mergeCell ref="G50:G55"/>
    <mergeCell ref="F56:F61"/>
    <mergeCell ref="F62:F63"/>
    <mergeCell ref="F50:F55"/>
    <mergeCell ref="BM2:BQ2"/>
    <mergeCell ref="I16:I21"/>
    <mergeCell ref="G10:G15"/>
    <mergeCell ref="H10:H15"/>
    <mergeCell ref="H62:H63"/>
    <mergeCell ref="F44:F49"/>
    <mergeCell ref="D44:D49"/>
    <mergeCell ref="C10:C12"/>
    <mergeCell ref="D10:D15"/>
    <mergeCell ref="D28:D31"/>
    <mergeCell ref="E44:E49"/>
    <mergeCell ref="E28:E31"/>
    <mergeCell ref="E10:E15"/>
    <mergeCell ref="C22:C24"/>
    <mergeCell ref="D22:D27"/>
    <mergeCell ref="E22:E27"/>
    <mergeCell ref="C16:C18"/>
    <mergeCell ref="D16:D21"/>
    <mergeCell ref="E16:E21"/>
    <mergeCell ref="D32:D37"/>
    <mergeCell ref="J62:J63"/>
    <mergeCell ref="G56:G61"/>
    <mergeCell ref="H56:H61"/>
    <mergeCell ref="I56:I61"/>
    <mergeCell ref="H2:I2"/>
    <mergeCell ref="J2:K3"/>
    <mergeCell ref="I10:I15"/>
    <mergeCell ref="J7:J9"/>
    <mergeCell ref="H4:H9"/>
    <mergeCell ref="I4:I9"/>
    <mergeCell ref="G2:G3"/>
    <mergeCell ref="C4:C6"/>
    <mergeCell ref="D4:D9"/>
    <mergeCell ref="E4:E9"/>
    <mergeCell ref="G4:G9"/>
    <mergeCell ref="E2:E3"/>
    <mergeCell ref="F2:F3"/>
    <mergeCell ref="F4:F9"/>
    <mergeCell ref="F10:F15"/>
    <mergeCell ref="A2:A3"/>
    <mergeCell ref="B2:B3"/>
    <mergeCell ref="C2:C3"/>
    <mergeCell ref="D2:D3"/>
    <mergeCell ref="E62:E63"/>
    <mergeCell ref="G62:G63"/>
    <mergeCell ref="B4:B55"/>
    <mergeCell ref="A4:A55"/>
    <mergeCell ref="C44:C46"/>
    <mergeCell ref="A56:A63"/>
    <mergeCell ref="B56:B63"/>
    <mergeCell ref="F38:F43"/>
    <mergeCell ref="G28:G31"/>
    <mergeCell ref="E32:E37"/>
    <mergeCell ref="F16:F21"/>
    <mergeCell ref="F22:F27"/>
    <mergeCell ref="F28:F31"/>
    <mergeCell ref="C38:C40"/>
    <mergeCell ref="D38:D43"/>
    <mergeCell ref="E38:E43"/>
    <mergeCell ref="C32:C34"/>
    <mergeCell ref="F32:F37"/>
  </mergeCells>
  <pageMargins left="0.23622047244094491" right="0.23622047244094491" top="0.74803149606299213" bottom="0.74803149606299213" header="0.31496062992125984" footer="0.31496062992125984"/>
  <pageSetup paperSize="9" scale="14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по школам</vt:lpstr>
      <vt:lpstr>Условия по школам</vt:lpstr>
      <vt:lpstr>Развитие по школам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2017-08-25T13:43:16Z</dcterms:modified>
</cp:coreProperties>
</file>